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ulky" sheetId="1" r:id="rId1"/>
    <sheet name="Utkání-výsledky" sheetId="2" r:id="rId2"/>
    <sheet name="Rozlosování-přehled" sheetId="3" r:id="rId3"/>
    <sheet name="Hráčky" sheetId="4" r:id="rId4"/>
    <sheet name="1.kolo" sheetId="5" r:id="rId5"/>
    <sheet name="2.kolo" sheetId="6" r:id="rId6"/>
    <sheet name="3.kolo" sheetId="7" r:id="rId7"/>
    <sheet name="4.kolo" sheetId="8" r:id="rId8"/>
    <sheet name="5.kolo" sheetId="9" r:id="rId9"/>
    <sheet name="List1" sheetId="10" r:id="rId10"/>
  </sheets>
  <definedNames>
    <definedName name="_xlnm.Print_Area" localSheetId="4">'1.kolo'!$A$1:$U$49</definedName>
    <definedName name="_xlnm.Print_Area" localSheetId="5">'2.kolo'!$A$1:$U$49</definedName>
    <definedName name="_xlnm.Print_Area" localSheetId="6">'3.kolo'!$A$1:$U$49</definedName>
    <definedName name="_xlnm.Print_Area" localSheetId="7">'4.kolo'!$A$1:$U$49</definedName>
    <definedName name="_xlnm.Print_Area" localSheetId="8">'5.kolo'!$A$1:$U$49</definedName>
    <definedName name="_xlnm.Print_Area" localSheetId="3">'Hráčky'!$A$1:$AE$24</definedName>
    <definedName name="_xlnm.Print_Area" localSheetId="9">'List1'!$A$1:$I$55</definedName>
    <definedName name="_xlnm.Print_Area" localSheetId="2">'Rozlosování-přehled'!$B$1:$N$12</definedName>
    <definedName name="_xlnm.Print_Area" localSheetId="0">'Tabulky'!$A$1:$AE$19</definedName>
    <definedName name="_xlnm.Print_Area" localSheetId="1">'Utkání-výsledky'!$A$1:$K$31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<sst xmlns="http://schemas.openxmlformats.org/spreadsheetml/2006/main" count="1748" uniqueCount="227">
  <si>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</si>
  <si>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</si>
  <si>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</si>
  <si>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</si>
  <si>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</si>
  <si>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</si>
  <si>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</si>
  <si>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</si>
  <si>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</si>
  <si>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</si>
  <si>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</si>
  <si>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</si>
  <si>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</si>
  <si>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</si>
  <si>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</si>
  <si>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</si>
  <si>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</si>
  <si>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</si>
  <si>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</si>
  <si>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</si>
  <si>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</si>
  <si>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</si>
  <si>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</si>
  <si>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</si>
  <si>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Proskovice</t>
  </si>
  <si>
    <t>Koho  zvýraznit</t>
  </si>
  <si>
    <t>Body</t>
  </si>
  <si>
    <t>Skóre</t>
  </si>
  <si>
    <t>Pořadí</t>
  </si>
  <si>
    <t>U</t>
  </si>
  <si>
    <t>ŽI</t>
  </si>
  <si>
    <t>I.tř.</t>
  </si>
  <si>
    <t>ŽENY</t>
  </si>
  <si>
    <t>Krmelín</t>
  </si>
  <si>
    <t>Výškovice</t>
  </si>
  <si>
    <t>Ž</t>
  </si>
  <si>
    <t>E</t>
  </si>
  <si>
    <t>N</t>
  </si>
  <si>
    <t>Y</t>
  </si>
  <si>
    <t>ZÁPIS  O  UTKÁNÍ</t>
  </si>
  <si>
    <t>SOUTĚŽ:</t>
  </si>
  <si>
    <t>TENIS -  MÉNĚPOČETNÁ  DRUŽSTVA</t>
  </si>
  <si>
    <t>ROK</t>
  </si>
  <si>
    <t>KATEGORIE:</t>
  </si>
  <si>
    <t>Muži I.</t>
  </si>
  <si>
    <t>Muži II.</t>
  </si>
  <si>
    <t>Veterání I.</t>
  </si>
  <si>
    <t>Veterání II.</t>
  </si>
  <si>
    <t>Ženy</t>
  </si>
  <si>
    <t>Místo utkání:</t>
  </si>
  <si>
    <t>MUŽI  I.</t>
  </si>
  <si>
    <t>Datum:</t>
  </si>
  <si>
    <t>MUŽI  II.</t>
  </si>
  <si>
    <t>VETERÁNI   I.</t>
  </si>
  <si>
    <t>Domácí:</t>
  </si>
  <si>
    <t>VETERÁNI   II.</t>
  </si>
  <si>
    <t>Hosté:</t>
  </si>
  <si>
    <t>Příbor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</si>
  <si>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</si>
  <si>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</si>
  <si>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</si>
  <si>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</si>
  <si>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</si>
  <si>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</si>
  <si>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</si>
  <si>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</si>
  <si>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</si>
  <si>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</si>
  <si>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</si>
  <si>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</si>
  <si>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</si>
  <si>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 ŽENY</t>
  </si>
  <si>
    <t xml:space="preserve">Rozlosování soutěže méněpočetných tenisových družstev r. </t>
  </si>
  <si>
    <t xml:space="preserve">Rozlosování soutěže MPD v tenise na  r.   </t>
  </si>
  <si>
    <t xml:space="preserve">TABULKA  SOUTĚŽE  -  ŽENY  -  r. </t>
  </si>
  <si>
    <t>Hukvaldy</t>
  </si>
  <si>
    <t xml:space="preserve">Vratimov </t>
  </si>
  <si>
    <t>9.5.</t>
  </si>
  <si>
    <t>16.5.</t>
  </si>
  <si>
    <t>30.5.</t>
  </si>
  <si>
    <t>6.6.</t>
  </si>
  <si>
    <t>20.6.</t>
  </si>
  <si>
    <t>Dobešová Broňa</t>
  </si>
  <si>
    <t>Odehnalová Šárka</t>
  </si>
  <si>
    <t>Hermanová Andrea</t>
  </si>
  <si>
    <t>Sýkorová Milena</t>
  </si>
  <si>
    <t>Grodzová Gabriela</t>
  </si>
  <si>
    <t>oficiální</t>
  </si>
  <si>
    <t>Výškovice A</t>
  </si>
  <si>
    <t>Brušperk A</t>
  </si>
  <si>
    <t>N.Bělá  B</t>
  </si>
  <si>
    <t>Vratimov</t>
  </si>
  <si>
    <t>Výškovice B</t>
  </si>
  <si>
    <t>Hrabová</t>
  </si>
  <si>
    <t xml:space="preserve">Stará Bělá  </t>
  </si>
  <si>
    <t>Proskovice  A</t>
  </si>
  <si>
    <t>Proskovice B</t>
  </si>
  <si>
    <t>Brušperk  B</t>
  </si>
  <si>
    <t>Nová Bělá  A</t>
  </si>
  <si>
    <t>Trnávka</t>
  </si>
  <si>
    <t>Výškovice  B</t>
  </si>
  <si>
    <t>Kunčičky  A</t>
  </si>
  <si>
    <t>Nová Bělá</t>
  </si>
  <si>
    <t>Výškovice  A</t>
  </si>
  <si>
    <t>Stará Bělá  A</t>
  </si>
  <si>
    <t>Výškovice C</t>
  </si>
  <si>
    <t>Stará Bělá  B</t>
  </si>
  <si>
    <t>Kunčičky  B</t>
  </si>
  <si>
    <t>SOUTĚŽ  MÉNĚPOČETNÝCH  DRUŽSTEV  V  TENISU</t>
  </si>
  <si>
    <t>XXVIII. ročník  -  rok 2010</t>
  </si>
  <si>
    <t>1.  ŽENY</t>
  </si>
  <si>
    <t>2. MUŽI</t>
  </si>
  <si>
    <t>3. VETERÁNI</t>
  </si>
  <si>
    <t>I.třída</t>
  </si>
  <si>
    <t>II.třída</t>
  </si>
  <si>
    <t>Systém:</t>
  </si>
  <si>
    <t>Zákl.část:</t>
  </si>
  <si>
    <t>Finále:</t>
  </si>
  <si>
    <t>Celkem:</t>
  </si>
  <si>
    <t>Jednokolově - 15 utkání</t>
  </si>
  <si>
    <t>Jednokolově - 28 utkání</t>
  </si>
  <si>
    <t>Dvoukolově - 12 utkání</t>
  </si>
  <si>
    <t>Celkový počet utkání všech kategorií:</t>
  </si>
  <si>
    <t>Počet míčů:</t>
  </si>
  <si>
    <t>Na  1 utkání  1 plechovka  á 4 míče</t>
  </si>
  <si>
    <t>2 x dvouhra  á 2 míče</t>
  </si>
  <si>
    <t>Předpokládaný náklad:</t>
  </si>
  <si>
    <t>Kč</t>
  </si>
  <si>
    <t>Ostrava, 17.5.2010</t>
  </si>
  <si>
    <t>Celkový počet družstev všech kategorií:</t>
  </si>
  <si>
    <t>1 x čtyřhra  -  2  +  2  míče z dvouher</t>
  </si>
  <si>
    <t>Jednokolově - 10 utkání</t>
  </si>
  <si>
    <t>3 utkání</t>
  </si>
  <si>
    <t>13 utkání</t>
  </si>
  <si>
    <t xml:space="preserve">První 3 družstva každý s každým </t>
  </si>
  <si>
    <t xml:space="preserve">Soutěž probíhá nepřetržitě již 28 let. V několika posledních letech byla soutěž zařazena do </t>
  </si>
  <si>
    <t xml:space="preserve">sportovního kalendáře župy Moravskoslezské.   Soutěže se zúčastňují zejména družstva </t>
  </si>
  <si>
    <t xml:space="preserve">ze Sokolských jednot z Ostravy.Jih a blízkého okolí (viz soupis níže).  Od r.2009 je soutěž </t>
  </si>
  <si>
    <t>komplexně zveřejňována na internetových stránkách  "Spoluhráči", nebo "Tenis mpd".</t>
  </si>
  <si>
    <t xml:space="preserve">96 plechovek  á  180 Kč  =  </t>
  </si>
  <si>
    <t xml:space="preserve"> </t>
  </si>
  <si>
    <t>body</t>
  </si>
  <si>
    <t>vzor formátu před soutěží</t>
  </si>
  <si>
    <t>KOLO</t>
  </si>
  <si>
    <t>Celk</t>
  </si>
  <si>
    <t>Vít.</t>
  </si>
  <si>
    <t>Por.</t>
  </si>
  <si>
    <t>SETY</t>
  </si>
  <si>
    <t>Úspěšnost</t>
  </si>
  <si>
    <t>ŽENY - ÚSPĚŠNOST  HRÁČEK</t>
  </si>
  <si>
    <t xml:space="preserve">Výškovice  </t>
  </si>
  <si>
    <t>Dobešová</t>
  </si>
  <si>
    <t>Hermanová</t>
  </si>
  <si>
    <t>Odehnalová</t>
  </si>
  <si>
    <t>Sikorová</t>
  </si>
  <si>
    <t>Schmidtmeyerová</t>
  </si>
  <si>
    <t>Račická</t>
  </si>
  <si>
    <t>Kučová Eva</t>
  </si>
  <si>
    <t>Kunzová Taťána</t>
  </si>
  <si>
    <t>Blažková Dana</t>
  </si>
  <si>
    <t>Kapsiová Iva</t>
  </si>
  <si>
    <t>Mičeková Dana</t>
  </si>
  <si>
    <t>Sikorová Milena</t>
  </si>
  <si>
    <t>Kučová</t>
  </si>
  <si>
    <t>Blažková</t>
  </si>
  <si>
    <t>Kunzová</t>
  </si>
  <si>
    <t>Eva Grygarová</t>
  </si>
  <si>
    <t>Bronislava Dobešová</t>
  </si>
  <si>
    <t>Marcela Hatoňová</t>
  </si>
  <si>
    <t>Andrea Hermanová</t>
  </si>
  <si>
    <t>Gabriela Grodzová</t>
  </si>
  <si>
    <t>Grygarová</t>
  </si>
  <si>
    <t>Hatoňová</t>
  </si>
  <si>
    <t>TJ SOKOL VÝŠKOVICE</t>
  </si>
  <si>
    <t>Vašíčková</t>
  </si>
  <si>
    <t>Chobotová</t>
  </si>
  <si>
    <t>Schmidtmeyerová Šárka</t>
  </si>
  <si>
    <t>Račická Eva</t>
  </si>
  <si>
    <t>Dobešová Bronislava</t>
  </si>
  <si>
    <t>Chobotová Eva</t>
  </si>
  <si>
    <t>Vašíčková Věra</t>
  </si>
  <si>
    <t>Eva Kučová</t>
  </si>
  <si>
    <t>Iva Kapsiová</t>
  </si>
  <si>
    <t>Milena Mifkovičová</t>
  </si>
  <si>
    <t>Kapsiová</t>
  </si>
  <si>
    <t>Mičeková</t>
  </si>
  <si>
    <t>Dobešová B.</t>
  </si>
  <si>
    <t>Hermanová A.</t>
  </si>
  <si>
    <t>Grodzová</t>
  </si>
  <si>
    <t>Maršálková</t>
  </si>
  <si>
    <t>Dana Mičeková</t>
  </si>
  <si>
    <t>Eva Račická</t>
  </si>
  <si>
    <t>Šárka Schmidtmeyerová</t>
  </si>
  <si>
    <t>Kunzová Táňa</t>
  </si>
  <si>
    <t>Útratová Luďka</t>
  </si>
  <si>
    <t>Schmidtmeyerová Š.</t>
  </si>
  <si>
    <t>Hatoňová Marcela</t>
  </si>
  <si>
    <t>Grygarová Eva</t>
  </si>
  <si>
    <t>Útratová</t>
  </si>
  <si>
    <t>Dagmar Pustková</t>
  </si>
  <si>
    <t>Šárka Odehnalová</t>
  </si>
  <si>
    <t>Milena Sikorová</t>
  </si>
  <si>
    <t>Dana Górecká</t>
  </si>
  <si>
    <t>Věra Vašíčková</t>
  </si>
  <si>
    <t>Eva Chobotová</t>
  </si>
  <si>
    <t>Pustková</t>
  </si>
  <si>
    <t>Górecká</t>
  </si>
  <si>
    <t>4.</t>
  </si>
  <si>
    <t>6.</t>
  </si>
  <si>
    <t>5.</t>
  </si>
  <si>
    <t>Jméno</t>
  </si>
  <si>
    <t>Družstvo</t>
  </si>
  <si>
    <t>Úspěšnost zápasy</t>
  </si>
  <si>
    <t>Úspěšnost sety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</si>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</sst>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sz val="14"/>
      <name val="Arial CE"/>
      <family val="0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color indexed="12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thin"/>
    </border>
    <border>
      <left style="dotted"/>
      <right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dotted"/>
      <top/>
      <bottom/>
    </border>
    <border>
      <left/>
      <right style="thin"/>
      <top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/>
      <bottom style="thin"/>
    </border>
    <border>
      <left style="dotted"/>
      <right style="thin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49" fontId="1" fillId="0" borderId="0" xfId="48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0" xfId="47" applyFont="1" applyBorder="1">
      <alignment/>
      <protection/>
    </xf>
    <xf numFmtId="0" fontId="27" fillId="0" borderId="11" xfId="47" applyFont="1" applyFill="1" applyBorder="1">
      <alignment/>
      <protection/>
    </xf>
    <xf numFmtId="0" fontId="27" fillId="0" borderId="12" xfId="47" applyFont="1" applyFill="1" applyBorder="1" applyAlignment="1">
      <alignment horizontal="center"/>
      <protection/>
    </xf>
    <xf numFmtId="0" fontId="27" fillId="0" borderId="13" xfId="47" applyFont="1" applyFill="1" applyBorder="1">
      <alignment/>
      <protection/>
    </xf>
    <xf numFmtId="0" fontId="27" fillId="0" borderId="14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>
      <alignment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 applyAlignment="1">
      <alignment horizontal="center"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>
      <alignment/>
      <protection/>
    </xf>
    <xf numFmtId="0" fontId="27" fillId="0" borderId="27" xfId="47" applyFont="1" applyFill="1" applyBorder="1" applyAlignment="1">
      <alignment horizontal="center"/>
      <protection/>
    </xf>
    <xf numFmtId="0" fontId="27" fillId="0" borderId="28" xfId="47" applyFont="1" applyFill="1" applyBorder="1">
      <alignment/>
      <protection/>
    </xf>
    <xf numFmtId="0" fontId="27" fillId="0" borderId="29" xfId="47" applyFont="1" applyFill="1" applyBorder="1">
      <alignment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4" fillId="0" borderId="0" xfId="48" applyFont="1" applyBorder="1">
      <alignment/>
      <protection/>
    </xf>
    <xf numFmtId="16" fontId="36" fillId="0" borderId="10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2" xfId="47" applyBorder="1">
      <alignment/>
      <protection/>
    </xf>
    <xf numFmtId="0" fontId="21" fillId="0" borderId="33" xfId="47" applyFont="1" applyBorder="1" applyAlignment="1">
      <alignment textRotation="90"/>
      <protection/>
    </xf>
    <xf numFmtId="0" fontId="12" fillId="0" borderId="34" xfId="47" applyBorder="1">
      <alignment/>
      <protection/>
    </xf>
    <xf numFmtId="0" fontId="21" fillId="0" borderId="32" xfId="47" applyFont="1" applyFill="1" applyBorder="1" applyAlignment="1">
      <alignment textRotation="90"/>
      <protection/>
    </xf>
    <xf numFmtId="0" fontId="21" fillId="0" borderId="35" xfId="47" applyFont="1" applyFill="1" applyBorder="1" applyAlignment="1">
      <alignment textRotation="90"/>
      <protection/>
    </xf>
    <xf numFmtId="0" fontId="21" fillId="0" borderId="36" xfId="47" applyFont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5" fillId="0" borderId="38" xfId="47" applyFont="1" applyFill="1" applyBorder="1" applyAlignment="1">
      <alignment horizontal="center" vertical="center"/>
      <protection/>
    </xf>
    <xf numFmtId="3" fontId="35" fillId="0" borderId="39" xfId="47" applyNumberFormat="1" applyFont="1" applyFill="1" applyBorder="1" applyAlignment="1">
      <alignment horizontal="center" vertical="center"/>
      <protection/>
    </xf>
    <xf numFmtId="3" fontId="35" fillId="0" borderId="40" xfId="47" applyNumberFormat="1" applyFont="1" applyFill="1" applyBorder="1" applyAlignment="1">
      <alignment horizontal="center" vertical="center"/>
      <protection/>
    </xf>
    <xf numFmtId="3" fontId="35" fillId="0" borderId="41" xfId="47" applyNumberFormat="1" applyFont="1" applyFill="1" applyBorder="1" applyAlignment="1">
      <alignment horizontal="center" vertical="center"/>
      <protection/>
    </xf>
    <xf numFmtId="3" fontId="21" fillId="0" borderId="42" xfId="47" applyNumberFormat="1" applyFont="1" applyFill="1" applyBorder="1" applyAlignment="1">
      <alignment horizontal="center" vertical="center"/>
      <protection/>
    </xf>
    <xf numFmtId="0" fontId="21" fillId="0" borderId="43" xfId="47" applyFont="1" applyBorder="1" applyAlignment="1">
      <alignment horizontal="center" vertical="center"/>
      <protection/>
    </xf>
    <xf numFmtId="3" fontId="21" fillId="0" borderId="44" xfId="47" applyNumberFormat="1" applyFont="1" applyFill="1" applyBorder="1" applyAlignment="1">
      <alignment horizontal="center" vertical="center"/>
      <protection/>
    </xf>
    <xf numFmtId="0" fontId="42" fillId="0" borderId="45" xfId="47" applyFont="1" applyBorder="1" applyAlignment="1">
      <alignment horizontal="center" vertical="center"/>
      <protection/>
    </xf>
    <xf numFmtId="0" fontId="35" fillId="0" borderId="32" xfId="47" applyFont="1" applyFill="1" applyBorder="1" applyAlignment="1">
      <alignment horizontal="center" textRotation="90"/>
      <protection/>
    </xf>
    <xf numFmtId="0" fontId="21" fillId="0" borderId="35" xfId="47" applyFont="1" applyFill="1" applyBorder="1" applyAlignment="1">
      <alignment horizontal="center" textRotation="90"/>
      <protection/>
    </xf>
    <xf numFmtId="0" fontId="21" fillId="0" borderId="36" xfId="47" applyFont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5" fillId="0" borderId="33" xfId="47" applyFont="1" applyBorder="1" applyAlignment="1">
      <alignment horizontal="center" textRotation="90"/>
      <protection/>
    </xf>
    <xf numFmtId="0" fontId="35" fillId="0" borderId="46" xfId="47" applyFont="1" applyFill="1" applyBorder="1" applyAlignment="1">
      <alignment horizontal="center" vertical="center"/>
      <protection/>
    </xf>
    <xf numFmtId="0" fontId="35" fillId="0" borderId="39" xfId="47" applyFont="1" applyFill="1" applyBorder="1" applyAlignment="1">
      <alignment horizontal="center" vertical="center"/>
      <protection/>
    </xf>
    <xf numFmtId="0" fontId="35" fillId="0" borderId="40" xfId="47" applyFont="1" applyFill="1" applyBorder="1" applyAlignment="1">
      <alignment horizontal="center" vertical="center"/>
      <protection/>
    </xf>
    <xf numFmtId="0" fontId="35" fillId="0" borderId="41" xfId="47" applyFont="1" applyFill="1" applyBorder="1">
      <alignment/>
      <protection/>
    </xf>
    <xf numFmtId="0" fontId="35" fillId="0" borderId="43" xfId="47" applyFont="1" applyFill="1" applyBorder="1" applyAlignment="1">
      <alignment horizontal="center" vertical="center"/>
      <protection/>
    </xf>
    <xf numFmtId="0" fontId="35" fillId="0" borderId="44" xfId="47" applyFont="1" applyFill="1" applyBorder="1" applyAlignment="1">
      <alignment horizontal="center"/>
      <protection/>
    </xf>
    <xf numFmtId="0" fontId="35" fillId="0" borderId="42" xfId="47" applyFont="1" applyFill="1" applyBorder="1">
      <alignment/>
      <protection/>
    </xf>
    <xf numFmtId="0" fontId="35" fillId="0" borderId="44" xfId="47" applyFont="1" applyFill="1" applyBorder="1" applyAlignment="1">
      <alignment horizontal="center" vertical="center"/>
      <protection/>
    </xf>
    <xf numFmtId="0" fontId="21" fillId="0" borderId="44" xfId="47" applyFont="1" applyFill="1" applyBorder="1" applyAlignment="1">
      <alignment horizontal="center" vertical="center"/>
      <protection/>
    </xf>
    <xf numFmtId="0" fontId="21" fillId="0" borderId="0" xfId="47" applyFont="1" applyFill="1" applyBorder="1">
      <alignment/>
      <protection/>
    </xf>
    <xf numFmtId="0" fontId="35" fillId="0" borderId="47" xfId="47" applyFont="1" applyBorder="1" applyAlignment="1">
      <alignment vertical="center"/>
      <protection/>
    </xf>
    <xf numFmtId="0" fontId="42" fillId="0" borderId="34" xfId="47" applyFont="1" applyBorder="1">
      <alignment/>
      <protection/>
    </xf>
    <xf numFmtId="0" fontId="35" fillId="0" borderId="32" xfId="47" applyFont="1" applyBorder="1" applyAlignment="1">
      <alignment horizontal="center" textRotation="90"/>
      <protection/>
    </xf>
    <xf numFmtId="0" fontId="35" fillId="0" borderId="33" xfId="47" applyFont="1" applyBorder="1" applyAlignment="1">
      <alignment textRotation="90"/>
      <protection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0" fillId="24" borderId="0" xfId="0" applyFill="1" applyAlignment="1">
      <alignment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4" borderId="0" xfId="0" applyFont="1" applyFill="1" applyAlignment="1">
      <alignment/>
    </xf>
    <xf numFmtId="0" fontId="0" fillId="0" borderId="0" xfId="0" applyAlignment="1">
      <alignment horizontal="center"/>
    </xf>
    <xf numFmtId="0" fontId="28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8" xfId="0" applyBorder="1" applyAlignment="1">
      <alignment/>
    </xf>
    <xf numFmtId="0" fontId="0" fillId="2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9" fillId="0" borderId="49" xfId="0" applyFont="1" applyBorder="1" applyAlignment="1">
      <alignment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0" fillId="0" borderId="0" xfId="0" applyAlignment="1">
      <alignment horizontal="right"/>
    </xf>
    <xf numFmtId="0" fontId="30" fillId="0" borderId="55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57" xfId="0" applyFont="1" applyBorder="1" applyAlignment="1">
      <alignment/>
    </xf>
    <xf numFmtId="165" fontId="3" fillId="0" borderId="55" xfId="0" applyNumberFormat="1" applyFont="1" applyBorder="1" applyAlignment="1">
      <alignment horizontal="center"/>
    </xf>
    <xf numFmtId="0" fontId="29" fillId="0" borderId="58" xfId="0" applyNumberFormat="1" applyFont="1" applyBorder="1" applyAlignment="1">
      <alignment horizontal="left"/>
    </xf>
    <xf numFmtId="49" fontId="29" fillId="0" borderId="59" xfId="0" applyNumberFormat="1" applyFont="1" applyBorder="1" applyAlignment="1">
      <alignment horizontal="center"/>
    </xf>
    <xf numFmtId="0" fontId="37" fillId="2" borderId="60" xfId="47" applyFont="1" applyFill="1" applyBorder="1" applyAlignment="1" applyProtection="1">
      <alignment horizontal="center"/>
      <protection locked="0"/>
    </xf>
    <xf numFmtId="3" fontId="27" fillId="24" borderId="60" xfId="0" applyNumberFormat="1" applyFont="1" applyFill="1" applyBorder="1" applyAlignment="1" applyProtection="1">
      <alignment horizontal="center"/>
      <protection locked="0"/>
    </xf>
    <xf numFmtId="0" fontId="29" fillId="0" borderId="61" xfId="0" applyNumberFormat="1" applyFont="1" applyBorder="1" applyAlignment="1">
      <alignment horizontal="left"/>
    </xf>
    <xf numFmtId="3" fontId="31" fillId="0" borderId="62" xfId="0" applyNumberFormat="1" applyFont="1" applyBorder="1" applyAlignment="1">
      <alignment horizontal="center"/>
    </xf>
    <xf numFmtId="3" fontId="31" fillId="0" borderId="63" xfId="0" applyNumberFormat="1" applyFont="1" applyBorder="1" applyAlignment="1">
      <alignment horizontal="center"/>
    </xf>
    <xf numFmtId="165" fontId="30" fillId="0" borderId="55" xfId="0" applyNumberFormat="1" applyFont="1" applyBorder="1" applyAlignment="1">
      <alignment/>
    </xf>
    <xf numFmtId="0" fontId="29" fillId="0" borderId="64" xfId="0" applyNumberFormat="1" applyFont="1" applyBorder="1" applyAlignment="1">
      <alignment horizontal="left"/>
    </xf>
    <xf numFmtId="49" fontId="29" fillId="0" borderId="65" xfId="0" applyNumberFormat="1" applyFont="1" applyBorder="1" applyAlignment="1">
      <alignment horizontal="center"/>
    </xf>
    <xf numFmtId="0" fontId="29" fillId="0" borderId="66" xfId="0" applyNumberFormat="1" applyFont="1" applyBorder="1" applyAlignment="1">
      <alignment horizontal="left"/>
    </xf>
    <xf numFmtId="0" fontId="29" fillId="0" borderId="67" xfId="0" applyNumberFormat="1" applyFont="1" applyBorder="1" applyAlignment="1">
      <alignment horizontal="left"/>
    </xf>
    <xf numFmtId="49" fontId="29" fillId="0" borderId="68" xfId="0" applyNumberFormat="1" applyFont="1" applyBorder="1" applyAlignment="1">
      <alignment horizontal="center"/>
    </xf>
    <xf numFmtId="0" fontId="29" fillId="0" borderId="69" xfId="0" applyNumberFormat="1" applyFont="1" applyBorder="1" applyAlignment="1">
      <alignment horizontal="left"/>
    </xf>
    <xf numFmtId="3" fontId="29" fillId="0" borderId="67" xfId="0" applyNumberFormat="1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3" fontId="29" fillId="0" borderId="70" xfId="0" applyNumberFormat="1" applyFont="1" applyBorder="1" applyAlignment="1">
      <alignment horizontal="center"/>
    </xf>
    <xf numFmtId="3" fontId="31" fillId="0" borderId="71" xfId="0" applyNumberFormat="1" applyFont="1" applyBorder="1" applyAlignment="1">
      <alignment horizontal="center"/>
    </xf>
    <xf numFmtId="3" fontId="31" fillId="0" borderId="72" xfId="0" applyNumberFormat="1" applyFont="1" applyBorder="1" applyAlignment="1">
      <alignment horizontal="center"/>
    </xf>
    <xf numFmtId="0" fontId="30" fillId="0" borderId="73" xfId="0" applyFont="1" applyBorder="1" applyAlignment="1">
      <alignment/>
    </xf>
    <xf numFmtId="3" fontId="29" fillId="0" borderId="56" xfId="0" applyNumberFormat="1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3" fontId="31" fillId="0" borderId="56" xfId="0" applyNumberFormat="1" applyFont="1" applyBorder="1" applyAlignment="1">
      <alignment horizontal="center"/>
    </xf>
    <xf numFmtId="0" fontId="29" fillId="0" borderId="74" xfId="0" applyFont="1" applyBorder="1" applyAlignment="1">
      <alignment/>
    </xf>
    <xf numFmtId="0" fontId="43" fillId="24" borderId="0" xfId="0" applyFont="1" applyFill="1" applyAlignment="1">
      <alignment horizontal="left"/>
    </xf>
    <xf numFmtId="3" fontId="44" fillId="0" borderId="75" xfId="0" applyNumberFormat="1" applyFont="1" applyBorder="1" applyAlignment="1">
      <alignment horizontal="center"/>
    </xf>
    <xf numFmtId="3" fontId="44" fillId="0" borderId="76" xfId="0" applyNumberFormat="1" applyFont="1" applyBorder="1" applyAlignment="1">
      <alignment horizontal="center"/>
    </xf>
    <xf numFmtId="0" fontId="1" fillId="0" borderId="60" xfId="48" applyFont="1" applyBorder="1" applyProtection="1">
      <alignment/>
      <protection locked="0"/>
    </xf>
    <xf numFmtId="0" fontId="1" fillId="0" borderId="49" xfId="48" applyFont="1" applyBorder="1" applyProtection="1">
      <alignment/>
      <protection locked="0"/>
    </xf>
    <xf numFmtId="0" fontId="1" fillId="0" borderId="77" xfId="48" applyBorder="1" applyAlignment="1" applyProtection="1">
      <alignment horizontal="center"/>
      <protection locked="0"/>
    </xf>
    <xf numFmtId="3" fontId="1" fillId="0" borderId="54" xfId="48" applyNumberFormat="1" applyBorder="1" applyAlignment="1" applyProtection="1">
      <alignment horizontal="center"/>
      <protection locked="0"/>
    </xf>
    <xf numFmtId="0" fontId="1" fillId="0" borderId="53" xfId="48" applyBorder="1" applyAlignment="1" applyProtection="1">
      <alignment horizontal="center"/>
      <protection locked="0"/>
    </xf>
    <xf numFmtId="3" fontId="1" fillId="0" borderId="78" xfId="48" applyNumberFormat="1" applyBorder="1" applyAlignment="1" applyProtection="1">
      <alignment horizontal="center"/>
      <protection locked="0"/>
    </xf>
    <xf numFmtId="0" fontId="1" fillId="0" borderId="10" xfId="48" applyFont="1" applyBorder="1" applyProtection="1">
      <alignment/>
      <protection locked="0"/>
    </xf>
    <xf numFmtId="0" fontId="1" fillId="0" borderId="79" xfId="48" applyFont="1" applyBorder="1" applyProtection="1">
      <alignment/>
      <protection locked="0"/>
    </xf>
    <xf numFmtId="0" fontId="1" fillId="0" borderId="80" xfId="48" applyFont="1" applyBorder="1" applyProtection="1">
      <alignment/>
      <protection locked="0"/>
    </xf>
    <xf numFmtId="0" fontId="1" fillId="0" borderId="25" xfId="48" applyFont="1" applyBorder="1" applyProtection="1">
      <alignment/>
      <protection locked="0"/>
    </xf>
    <xf numFmtId="0" fontId="45" fillId="0" borderId="0" xfId="48" applyFont="1" applyAlignment="1">
      <alignment horizontal="center"/>
      <protection/>
    </xf>
    <xf numFmtId="0" fontId="46" fillId="0" borderId="0" xfId="48" applyFont="1" applyAlignment="1">
      <alignment horizontal="center"/>
      <protection/>
    </xf>
    <xf numFmtId="0" fontId="47" fillId="0" borderId="0" xfId="48" applyFont="1">
      <alignment/>
      <protection/>
    </xf>
    <xf numFmtId="0" fontId="48" fillId="0" borderId="0" xfId="48" applyFont="1">
      <alignment/>
      <protection/>
    </xf>
    <xf numFmtId="0" fontId="30" fillId="0" borderId="0" xfId="48" applyFont="1">
      <alignment/>
      <protection/>
    </xf>
    <xf numFmtId="0" fontId="28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60" xfId="48" applyBorder="1" applyAlignment="1" applyProtection="1">
      <alignment horizontal="center"/>
      <protection locked="0"/>
    </xf>
    <xf numFmtId="0" fontId="49" fillId="0" borderId="0" xfId="48" applyFont="1" applyAlignment="1">
      <alignment horizontal="center"/>
      <protection/>
    </xf>
    <xf numFmtId="0" fontId="50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0" fontId="3" fillId="0" borderId="0" xfId="48" applyFont="1" applyAlignment="1">
      <alignment horizontal="center"/>
      <protection/>
    </xf>
    <xf numFmtId="0" fontId="30" fillId="0" borderId="0" xfId="48" applyFont="1" applyBorder="1">
      <alignment/>
      <protection/>
    </xf>
    <xf numFmtId="0" fontId="1" fillId="0" borderId="0" xfId="48" applyFont="1" applyAlignment="1">
      <alignment horizontal="center"/>
      <protection/>
    </xf>
    <xf numFmtId="0" fontId="1" fillId="25" borderId="0" xfId="48" applyFill="1">
      <alignment/>
      <protection/>
    </xf>
    <xf numFmtId="0" fontId="51" fillId="25" borderId="0" xfId="48" applyNumberFormat="1" applyFont="1" applyFill="1">
      <alignment/>
      <protection/>
    </xf>
    <xf numFmtId="14" fontId="1" fillId="0" borderId="81" xfId="48" applyNumberFormat="1" applyBorder="1" applyAlignment="1" applyProtection="1">
      <alignment horizontal="left"/>
      <protection locked="0"/>
    </xf>
    <xf numFmtId="14" fontId="1" fillId="0" borderId="0" xfId="48" applyNumberFormat="1" applyBorder="1" applyAlignment="1">
      <alignment horizontal="left"/>
      <protection/>
    </xf>
    <xf numFmtId="0" fontId="1" fillId="0" borderId="60" xfId="48" applyBorder="1" applyProtection="1">
      <alignment/>
      <protection locked="0"/>
    </xf>
    <xf numFmtId="0" fontId="1" fillId="0" borderId="82" xfId="48" applyBorder="1">
      <alignment/>
      <protection/>
    </xf>
    <xf numFmtId="0" fontId="1" fillId="0" borderId="83" xfId="48" applyBorder="1">
      <alignment/>
      <protection/>
    </xf>
    <xf numFmtId="0" fontId="1" fillId="0" borderId="0" xfId="48" applyBorder="1" applyAlignment="1">
      <alignment horizontal="center"/>
      <protection/>
    </xf>
    <xf numFmtId="0" fontId="28" fillId="0" borderId="0" xfId="48" applyFont="1">
      <alignment/>
      <protection/>
    </xf>
    <xf numFmtId="0" fontId="1" fillId="0" borderId="84" xfId="48" applyBorder="1">
      <alignment/>
      <protection/>
    </xf>
    <xf numFmtId="0" fontId="3" fillId="0" borderId="60" xfId="48" applyFont="1" applyBorder="1" applyAlignment="1">
      <alignment horizontal="center"/>
      <protection/>
    </xf>
    <xf numFmtId="0" fontId="3" fillId="0" borderId="49" xfId="48" applyFont="1" applyBorder="1" applyAlignment="1">
      <alignment horizontal="center"/>
      <protection/>
    </xf>
    <xf numFmtId="0" fontId="3" fillId="0" borderId="60" xfId="48" applyFont="1" applyBorder="1" applyAlignment="1">
      <alignment horizontal="left"/>
      <protection/>
    </xf>
    <xf numFmtId="0" fontId="3" fillId="0" borderId="60" xfId="48" applyFont="1" applyBorder="1">
      <alignment/>
      <protection/>
    </xf>
    <xf numFmtId="0" fontId="3" fillId="0" borderId="0" xfId="48" applyFont="1" applyBorder="1">
      <alignment/>
      <protection/>
    </xf>
    <xf numFmtId="0" fontId="1" fillId="24" borderId="0" xfId="48" applyFill="1" applyAlignment="1">
      <alignment horizontal="center"/>
      <protection/>
    </xf>
    <xf numFmtId="0" fontId="1" fillId="0" borderId="60" xfId="48" applyBorder="1">
      <alignment/>
      <protection/>
    </xf>
    <xf numFmtId="0" fontId="3" fillId="0" borderId="85" xfId="48" applyFont="1" applyBorder="1" applyAlignment="1">
      <alignment horizontal="center"/>
      <protection/>
    </xf>
    <xf numFmtId="0" fontId="1" fillId="7" borderId="53" xfId="48" applyFill="1" applyBorder="1" applyAlignment="1">
      <alignment horizontal="center"/>
      <protection/>
    </xf>
    <xf numFmtId="0" fontId="3" fillId="7" borderId="85" xfId="48" applyFont="1" applyFill="1" applyBorder="1" applyAlignment="1">
      <alignment horizontal="center"/>
      <protection/>
    </xf>
    <xf numFmtId="3" fontId="1" fillId="7" borderId="54" xfId="48" applyNumberFormat="1" applyFill="1" applyBorder="1" applyAlignment="1">
      <alignment horizontal="center"/>
      <protection/>
    </xf>
    <xf numFmtId="0" fontId="30" fillId="7" borderId="53" xfId="48" applyFont="1" applyFill="1" applyBorder="1" applyAlignment="1">
      <alignment horizontal="center"/>
      <protection/>
    </xf>
    <xf numFmtId="0" fontId="30" fillId="7" borderId="54" xfId="48" applyFont="1" applyFill="1" applyBorder="1" applyAlignment="1">
      <alignment horizontal="center"/>
      <protection/>
    </xf>
    <xf numFmtId="0" fontId="1" fillId="0" borderId="0" xfId="48" applyAlignment="1">
      <alignment horizontal="left"/>
      <protection/>
    </xf>
    <xf numFmtId="0" fontId="0" fillId="24" borderId="0" xfId="48" applyFont="1" applyFill="1">
      <alignment/>
      <protection/>
    </xf>
    <xf numFmtId="0" fontId="1" fillId="0" borderId="0" xfId="48" applyBorder="1" applyAlignment="1">
      <alignment horizontal="center" vertical="center"/>
      <protection/>
    </xf>
    <xf numFmtId="0" fontId="1" fillId="0" borderId="49" xfId="48" applyBorder="1">
      <alignment/>
      <protection/>
    </xf>
    <xf numFmtId="0" fontId="3" fillId="0" borderId="86" xfId="48" applyFont="1" applyBorder="1">
      <alignment/>
      <protection/>
    </xf>
    <xf numFmtId="0" fontId="1" fillId="0" borderId="86" xfId="48" applyBorder="1">
      <alignment/>
      <protection/>
    </xf>
    <xf numFmtId="3" fontId="1" fillId="7" borderId="53" xfId="48" applyNumberFormat="1" applyFill="1" applyBorder="1" applyAlignment="1">
      <alignment horizontal="center" vertical="center"/>
      <protection/>
    </xf>
    <xf numFmtId="3" fontId="1" fillId="7" borderId="54" xfId="48" applyNumberFormat="1" applyFill="1" applyBorder="1" applyAlignment="1">
      <alignment horizontal="center" vertical="center"/>
      <protection/>
    </xf>
    <xf numFmtId="0" fontId="3" fillId="7" borderId="85" xfId="48" applyFont="1" applyFill="1" applyBorder="1" applyAlignment="1">
      <alignment horizontal="center" vertical="center"/>
      <protection/>
    </xf>
    <xf numFmtId="0" fontId="1" fillId="0" borderId="48" xfId="48" applyBorder="1">
      <alignment/>
      <protection/>
    </xf>
    <xf numFmtId="0" fontId="52" fillId="7" borderId="49" xfId="48" applyFont="1" applyFill="1" applyBorder="1">
      <alignment/>
      <protection/>
    </xf>
    <xf numFmtId="0" fontId="1" fillId="0" borderId="0" xfId="48" applyBorder="1">
      <alignment/>
      <protection/>
    </xf>
    <xf numFmtId="0" fontId="29" fillId="0" borderId="0" xfId="48" applyFont="1">
      <alignment/>
      <protection/>
    </xf>
    <xf numFmtId="0" fontId="1" fillId="0" borderId="87" xfId="48" applyBorder="1" applyProtection="1">
      <alignment/>
      <protection locked="0"/>
    </xf>
    <xf numFmtId="0" fontId="1" fillId="0" borderId="0" xfId="48" applyProtection="1">
      <alignment/>
      <protection locked="0"/>
    </xf>
    <xf numFmtId="0" fontId="45" fillId="0" borderId="83" xfId="48" applyFont="1" applyBorder="1" applyAlignment="1">
      <alignment horizontal="center"/>
      <protection/>
    </xf>
    <xf numFmtId="0" fontId="46" fillId="0" borderId="83" xfId="48" applyFont="1" applyBorder="1" applyAlignment="1">
      <alignment horizontal="center"/>
      <protection/>
    </xf>
    <xf numFmtId="0" fontId="1" fillId="0" borderId="0" xfId="48" applyFont="1" applyAlignment="1" applyProtection="1">
      <alignment horizontal="left"/>
      <protection locked="0"/>
    </xf>
    <xf numFmtId="0" fontId="30" fillId="0" borderId="81" xfId="48" applyFont="1" applyBorder="1" applyProtection="1">
      <alignment/>
      <protection locked="0"/>
    </xf>
    <xf numFmtId="0" fontId="1" fillId="0" borderId="0" xfId="48" applyAlignment="1" applyProtection="1">
      <alignment horizontal="center"/>
      <protection locked="0"/>
    </xf>
    <xf numFmtId="0" fontId="3" fillId="0" borderId="0" xfId="48" applyFont="1" applyProtection="1">
      <alignment/>
      <protection locked="0"/>
    </xf>
    <xf numFmtId="3" fontId="29" fillId="7" borderId="53" xfId="48" applyNumberFormat="1" applyFont="1" applyFill="1" applyBorder="1" applyAlignment="1">
      <alignment horizontal="center" vertical="center"/>
      <protection/>
    </xf>
    <xf numFmtId="0" fontId="30" fillId="7" borderId="85" xfId="48" applyFont="1" applyFill="1" applyBorder="1" applyAlignment="1">
      <alignment horizontal="center" vertical="center"/>
      <protection/>
    </xf>
    <xf numFmtId="3" fontId="29" fillId="7" borderId="54" xfId="48" applyNumberFormat="1" applyFont="1" applyFill="1" applyBorder="1" applyAlignment="1">
      <alignment horizontal="center" vertical="center"/>
      <protection/>
    </xf>
    <xf numFmtId="14" fontId="1" fillId="0" borderId="81" xfId="48" applyNumberFormat="1" applyFont="1" applyBorder="1" applyAlignment="1" applyProtection="1">
      <alignment horizontal="left"/>
      <protection locked="0"/>
    </xf>
    <xf numFmtId="0" fontId="29" fillId="0" borderId="81" xfId="48" applyFont="1" applyBorder="1" applyProtection="1">
      <alignment/>
      <protection locked="0"/>
    </xf>
    <xf numFmtId="3" fontId="30" fillId="0" borderId="58" xfId="0" applyNumberFormat="1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3" fontId="30" fillId="0" borderId="88" xfId="0" applyNumberFormat="1" applyFont="1" applyBorder="1" applyAlignment="1">
      <alignment horizontal="center"/>
    </xf>
    <xf numFmtId="0" fontId="35" fillId="0" borderId="45" xfId="47" applyFont="1" applyBorder="1" applyAlignment="1">
      <alignment horizontal="center" vertical="center"/>
      <protection/>
    </xf>
    <xf numFmtId="0" fontId="35" fillId="0" borderId="0" xfId="47" applyFont="1" applyAlignment="1">
      <alignment horizontal="right"/>
      <protection/>
    </xf>
    <xf numFmtId="0" fontId="53" fillId="0" borderId="0" xfId="0" applyFont="1" applyAlignment="1">
      <alignment horizontal="center"/>
    </xf>
    <xf numFmtId="0" fontId="54" fillId="0" borderId="0" xfId="47" applyFont="1">
      <alignment/>
      <protection/>
    </xf>
    <xf numFmtId="3" fontId="35" fillId="0" borderId="46" xfId="47" applyNumberFormat="1" applyFont="1" applyFill="1" applyBorder="1" applyAlignment="1">
      <alignment horizontal="center" vertical="center"/>
      <protection/>
    </xf>
    <xf numFmtId="3" fontId="35" fillId="0" borderId="38" xfId="47" applyNumberFormat="1" applyFont="1" applyFill="1" applyBorder="1" applyAlignment="1">
      <alignment horizontal="center" vertical="center"/>
      <protection/>
    </xf>
    <xf numFmtId="3" fontId="35" fillId="0" borderId="43" xfId="47" applyNumberFormat="1" applyFont="1" applyFill="1" applyBorder="1" applyAlignment="1">
      <alignment horizontal="center" vertical="center"/>
      <protection/>
    </xf>
    <xf numFmtId="3" fontId="35" fillId="0" borderId="44" xfId="47" applyNumberFormat="1" applyFont="1" applyFill="1" applyBorder="1" applyAlignment="1">
      <alignment horizontal="center" vertical="center"/>
      <protection/>
    </xf>
    <xf numFmtId="3" fontId="35" fillId="0" borderId="41" xfId="47" applyNumberFormat="1" applyFont="1" applyFill="1" applyBorder="1">
      <alignment/>
      <protection/>
    </xf>
    <xf numFmtId="3" fontId="35" fillId="0" borderId="44" xfId="47" applyNumberFormat="1" applyFont="1" applyFill="1" applyBorder="1" applyAlignment="1">
      <alignment horizontal="center"/>
      <protection/>
    </xf>
    <xf numFmtId="3" fontId="35" fillId="0" borderId="42" xfId="47" applyNumberFormat="1" applyFont="1" applyFill="1" applyBorder="1">
      <alignment/>
      <protection/>
    </xf>
    <xf numFmtId="0" fontId="29" fillId="0" borderId="89" xfId="0" applyNumberFormat="1" applyFont="1" applyBorder="1" applyAlignment="1">
      <alignment horizontal="left"/>
    </xf>
    <xf numFmtId="49" fontId="29" fillId="0" borderId="90" xfId="0" applyNumberFormat="1" applyFont="1" applyBorder="1" applyAlignment="1">
      <alignment horizontal="center"/>
    </xf>
    <xf numFmtId="0" fontId="29" fillId="0" borderId="91" xfId="0" applyNumberFormat="1" applyFont="1" applyBorder="1" applyAlignment="1">
      <alignment horizontal="left"/>
    </xf>
    <xf numFmtId="3" fontId="29" fillId="0" borderId="89" xfId="0" applyNumberFormat="1" applyFont="1" applyBorder="1" applyAlignment="1">
      <alignment horizontal="center"/>
    </xf>
    <xf numFmtId="0" fontId="29" fillId="0" borderId="90" xfId="0" applyFont="1" applyBorder="1" applyAlignment="1">
      <alignment horizontal="center"/>
    </xf>
    <xf numFmtId="3" fontId="29" fillId="0" borderId="92" xfId="0" applyNumberFormat="1" applyFont="1" applyBorder="1" applyAlignment="1">
      <alignment horizontal="center"/>
    </xf>
    <xf numFmtId="3" fontId="31" fillId="0" borderId="93" xfId="0" applyNumberFormat="1" applyFont="1" applyBorder="1" applyAlignment="1">
      <alignment horizontal="center"/>
    </xf>
    <xf numFmtId="3" fontId="31" fillId="0" borderId="94" xfId="0" applyNumberFormat="1" applyFont="1" applyBorder="1" applyAlignment="1">
      <alignment horizontal="center"/>
    </xf>
    <xf numFmtId="0" fontId="29" fillId="0" borderId="84" xfId="0" applyFont="1" applyBorder="1" applyAlignment="1">
      <alignment/>
    </xf>
    <xf numFmtId="165" fontId="30" fillId="0" borderId="95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3" fontId="52" fillId="0" borderId="0" xfId="0" applyNumberFormat="1" applyFont="1" applyAlignment="1">
      <alignment/>
    </xf>
    <xf numFmtId="0" fontId="30" fillId="0" borderId="58" xfId="48" applyNumberFormat="1" applyFont="1" applyBorder="1" applyAlignment="1">
      <alignment horizontal="center"/>
      <protection/>
    </xf>
    <xf numFmtId="0" fontId="30" fillId="0" borderId="59" xfId="48" applyFont="1" applyBorder="1" applyAlignment="1">
      <alignment horizontal="center"/>
      <protection/>
    </xf>
    <xf numFmtId="0" fontId="30" fillId="0" borderId="88" xfId="48" applyNumberFormat="1" applyFont="1" applyBorder="1" applyAlignment="1">
      <alignment horizontal="center"/>
      <protection/>
    </xf>
    <xf numFmtId="0" fontId="30" fillId="0" borderId="64" xfId="48" applyNumberFormat="1" applyFont="1" applyBorder="1" applyAlignment="1">
      <alignment horizontal="center"/>
      <protection/>
    </xf>
    <xf numFmtId="0" fontId="30" fillId="0" borderId="65" xfId="48" applyFont="1" applyBorder="1" applyAlignment="1">
      <alignment horizontal="center"/>
      <protection/>
    </xf>
    <xf numFmtId="0" fontId="30" fillId="0" borderId="96" xfId="48" applyNumberFormat="1" applyFont="1" applyBorder="1" applyAlignment="1">
      <alignment horizontal="center"/>
      <protection/>
    </xf>
    <xf numFmtId="0" fontId="30" fillId="0" borderId="67" xfId="48" applyNumberFormat="1" applyFont="1" applyBorder="1" applyAlignment="1">
      <alignment horizontal="center"/>
      <protection/>
    </xf>
    <xf numFmtId="0" fontId="30" fillId="0" borderId="68" xfId="48" applyFont="1" applyBorder="1" applyAlignment="1">
      <alignment horizontal="center"/>
      <protection/>
    </xf>
    <xf numFmtId="0" fontId="30" fillId="0" borderId="70" xfId="48" applyNumberFormat="1" applyFont="1" applyBorder="1" applyAlignment="1">
      <alignment horizontal="center"/>
      <protection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58" fillId="0" borderId="42" xfId="47" applyNumberFormat="1" applyFont="1" applyFill="1" applyBorder="1" applyAlignment="1">
      <alignment horizontal="center" vertical="center"/>
      <protection/>
    </xf>
    <xf numFmtId="0" fontId="58" fillId="0" borderId="43" xfId="47" applyNumberFormat="1" applyFont="1" applyBorder="1" applyAlignment="1">
      <alignment horizontal="center" vertical="center"/>
      <protection/>
    </xf>
    <xf numFmtId="3" fontId="58" fillId="0" borderId="44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6" xfId="47" applyNumberFormat="1" applyFont="1" applyBorder="1" applyAlignment="1">
      <alignment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9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86" xfId="0" applyBorder="1" applyAlignment="1">
      <alignment/>
    </xf>
    <xf numFmtId="0" fontId="60" fillId="0" borderId="97" xfId="0" applyFont="1" applyBorder="1" applyAlignment="1">
      <alignment horizontal="center"/>
    </xf>
    <xf numFmtId="0" fontId="60" fillId="24" borderId="60" xfId="0" applyFont="1" applyFill="1" applyBorder="1" applyAlignment="1">
      <alignment horizontal="center"/>
    </xf>
    <xf numFmtId="0" fontId="60" fillId="0" borderId="98" xfId="0" applyFont="1" applyBorder="1" applyAlignment="1">
      <alignment horizontal="center"/>
    </xf>
    <xf numFmtId="0" fontId="60" fillId="0" borderId="60" xfId="0" applyFont="1" applyBorder="1" applyAlignment="1">
      <alignment horizontal="center" wrapText="1"/>
    </xf>
    <xf numFmtId="0" fontId="0" fillId="0" borderId="99" xfId="0" applyBorder="1" applyAlignment="1">
      <alignment/>
    </xf>
    <xf numFmtId="0" fontId="60" fillId="0" borderId="58" xfId="0" applyFont="1" applyBorder="1" applyAlignment="1">
      <alignment/>
    </xf>
    <xf numFmtId="0" fontId="52" fillId="0" borderId="59" xfId="0" applyFont="1" applyBorder="1" applyAlignment="1">
      <alignment horizontal="center"/>
    </xf>
    <xf numFmtId="0" fontId="60" fillId="0" borderId="88" xfId="0" applyFont="1" applyBorder="1" applyAlignment="1">
      <alignment/>
    </xf>
    <xf numFmtId="0" fontId="60" fillId="7" borderId="58" xfId="0" applyFont="1" applyFill="1" applyBorder="1" applyAlignment="1">
      <alignment/>
    </xf>
    <xf numFmtId="0" fontId="52" fillId="7" borderId="59" xfId="0" applyFont="1" applyFill="1" applyBorder="1" applyAlignment="1">
      <alignment horizontal="center"/>
    </xf>
    <xf numFmtId="0" fontId="60" fillId="7" borderId="88" xfId="0" applyFont="1" applyFill="1" applyBorder="1" applyAlignment="1">
      <alignment/>
    </xf>
    <xf numFmtId="0" fontId="60" fillId="0" borderId="61" xfId="0" applyFont="1" applyBorder="1" applyAlignment="1">
      <alignment/>
    </xf>
    <xf numFmtId="0" fontId="60" fillId="0" borderId="100" xfId="0" applyFont="1" applyBorder="1" applyAlignment="1">
      <alignment/>
    </xf>
    <xf numFmtId="0" fontId="60" fillId="24" borderId="101" xfId="0" applyFont="1" applyFill="1" applyBorder="1" applyAlignment="1">
      <alignment/>
    </xf>
    <xf numFmtId="0" fontId="60" fillId="0" borderId="102" xfId="0" applyFont="1" applyBorder="1" applyAlignment="1">
      <alignment/>
    </xf>
    <xf numFmtId="0" fontId="60" fillId="7" borderId="103" xfId="0" applyFont="1" applyFill="1" applyBorder="1" applyAlignment="1">
      <alignment horizontal="center"/>
    </xf>
    <xf numFmtId="0" fontId="60" fillId="7" borderId="88" xfId="0" applyFont="1" applyFill="1" applyBorder="1" applyAlignment="1">
      <alignment horizontal="center"/>
    </xf>
    <xf numFmtId="9" fontId="60" fillId="0" borderId="101" xfId="51" applyFont="1" applyFill="1" applyBorder="1" applyAlignment="1">
      <alignment/>
    </xf>
    <xf numFmtId="3" fontId="0" fillId="24" borderId="0" xfId="0" applyNumberFormat="1" applyFill="1" applyAlignment="1">
      <alignment/>
    </xf>
    <xf numFmtId="0" fontId="0" fillId="0" borderId="104" xfId="0" applyBorder="1" applyAlignment="1">
      <alignment/>
    </xf>
    <xf numFmtId="0" fontId="60" fillId="0" borderId="64" xfId="0" applyFont="1" applyBorder="1" applyAlignment="1">
      <alignment/>
    </xf>
    <xf numFmtId="0" fontId="52" fillId="0" borderId="65" xfId="0" applyFont="1" applyBorder="1" applyAlignment="1">
      <alignment horizontal="center"/>
    </xf>
    <xf numFmtId="0" fontId="60" fillId="0" borderId="96" xfId="0" applyFont="1" applyBorder="1" applyAlignment="1">
      <alignment/>
    </xf>
    <xf numFmtId="0" fontId="60" fillId="7" borderId="64" xfId="0" applyFont="1" applyFill="1" applyBorder="1" applyAlignment="1">
      <alignment/>
    </xf>
    <xf numFmtId="0" fontId="52" fillId="7" borderId="65" xfId="0" applyFont="1" applyFill="1" applyBorder="1" applyAlignment="1">
      <alignment horizontal="center"/>
    </xf>
    <xf numFmtId="0" fontId="60" fillId="7" borderId="96" xfId="0" applyFont="1" applyFill="1" applyBorder="1" applyAlignment="1">
      <alignment/>
    </xf>
    <xf numFmtId="0" fontId="60" fillId="0" borderId="66" xfId="0" applyFont="1" applyBorder="1" applyAlignment="1">
      <alignment/>
    </xf>
    <xf numFmtId="0" fontId="60" fillId="0" borderId="105" xfId="0" applyFont="1" applyBorder="1" applyAlignment="1">
      <alignment/>
    </xf>
    <xf numFmtId="0" fontId="60" fillId="24" borderId="106" xfId="0" applyFont="1" applyFill="1" applyBorder="1" applyAlignment="1">
      <alignment/>
    </xf>
    <xf numFmtId="0" fontId="60" fillId="0" borderId="107" xfId="0" applyFont="1" applyBorder="1" applyAlignment="1">
      <alignment/>
    </xf>
    <xf numFmtId="0" fontId="60" fillId="7" borderId="108" xfId="0" applyFont="1" applyFill="1" applyBorder="1" applyAlignment="1">
      <alignment horizontal="center"/>
    </xf>
    <xf numFmtId="0" fontId="60" fillId="7" borderId="96" xfId="0" applyFont="1" applyFill="1" applyBorder="1" applyAlignment="1">
      <alignment horizontal="center"/>
    </xf>
    <xf numFmtId="9" fontId="60" fillId="0" borderId="106" xfId="51" applyFont="1" applyFill="1" applyBorder="1" applyAlignment="1">
      <alignment/>
    </xf>
    <xf numFmtId="0" fontId="0" fillId="0" borderId="109" xfId="0" applyBorder="1" applyAlignment="1">
      <alignment/>
    </xf>
    <xf numFmtId="0" fontId="60" fillId="0" borderId="67" xfId="0" applyFont="1" applyBorder="1" applyAlignment="1">
      <alignment/>
    </xf>
    <xf numFmtId="0" fontId="52" fillId="0" borderId="68" xfId="0" applyFont="1" applyBorder="1" applyAlignment="1">
      <alignment horizontal="center"/>
    </xf>
    <xf numFmtId="0" fontId="60" fillId="0" borderId="70" xfId="0" applyFont="1" applyBorder="1" applyAlignment="1">
      <alignment/>
    </xf>
    <xf numFmtId="0" fontId="60" fillId="7" borderId="67" xfId="0" applyFont="1" applyFill="1" applyBorder="1" applyAlignment="1">
      <alignment/>
    </xf>
    <xf numFmtId="0" fontId="52" fillId="7" borderId="68" xfId="0" applyFont="1" applyFill="1" applyBorder="1" applyAlignment="1">
      <alignment horizontal="center"/>
    </xf>
    <xf numFmtId="0" fontId="60" fillId="7" borderId="70" xfId="0" applyFont="1" applyFill="1" applyBorder="1" applyAlignment="1">
      <alignment/>
    </xf>
    <xf numFmtId="0" fontId="60" fillId="0" borderId="69" xfId="0" applyFont="1" applyBorder="1" applyAlignment="1">
      <alignment/>
    </xf>
    <xf numFmtId="0" fontId="60" fillId="0" borderId="110" xfId="0" applyFont="1" applyBorder="1" applyAlignment="1">
      <alignment/>
    </xf>
    <xf numFmtId="0" fontId="60" fillId="24" borderId="111" xfId="0" applyFont="1" applyFill="1" applyBorder="1" applyAlignment="1">
      <alignment/>
    </xf>
    <xf numFmtId="0" fontId="60" fillId="0" borderId="112" xfId="0" applyFont="1" applyBorder="1" applyAlignment="1">
      <alignment/>
    </xf>
    <xf numFmtId="0" fontId="60" fillId="7" borderId="113" xfId="0" applyFont="1" applyFill="1" applyBorder="1" applyAlignment="1">
      <alignment horizontal="center"/>
    </xf>
    <xf numFmtId="0" fontId="60" fillId="7" borderId="70" xfId="0" applyFont="1" applyFill="1" applyBorder="1" applyAlignment="1">
      <alignment horizontal="center"/>
    </xf>
    <xf numFmtId="9" fontId="60" fillId="0" borderId="111" xfId="51" applyFont="1" applyFill="1" applyBorder="1" applyAlignment="1">
      <alignment/>
    </xf>
    <xf numFmtId="0" fontId="55" fillId="0" borderId="99" xfId="0" applyFont="1" applyBorder="1" applyAlignment="1">
      <alignment/>
    </xf>
    <xf numFmtId="0" fontId="55" fillId="0" borderId="104" xfId="0" applyFont="1" applyBorder="1" applyAlignment="1">
      <alignment/>
    </xf>
    <xf numFmtId="0" fontId="55" fillId="0" borderId="109" xfId="0" applyFont="1" applyBorder="1" applyAlignment="1">
      <alignment/>
    </xf>
    <xf numFmtId="0" fontId="0" fillId="0" borderId="0" xfId="0" applyAlignment="1">
      <alignment textRotation="90"/>
    </xf>
    <xf numFmtId="0" fontId="0" fillId="0" borderId="99" xfId="0" applyFont="1" applyBorder="1" applyAlignment="1">
      <alignment/>
    </xf>
    <xf numFmtId="0" fontId="3" fillId="0" borderId="114" xfId="48" applyFont="1" applyBorder="1" applyAlignment="1">
      <alignment horizontal="center" vertical="center"/>
      <protection/>
    </xf>
    <xf numFmtId="0" fontId="3" fillId="0" borderId="115" xfId="48" applyFont="1" applyBorder="1" applyAlignment="1">
      <alignment horizontal="center" vertical="center"/>
      <protection/>
    </xf>
    <xf numFmtId="3" fontId="1" fillId="0" borderId="116" xfId="48" applyNumberFormat="1" applyBorder="1" applyAlignment="1" applyProtection="1">
      <alignment horizontal="center" vertical="center"/>
      <protection locked="0"/>
    </xf>
    <xf numFmtId="3" fontId="1" fillId="0" borderId="94" xfId="48" applyNumberFormat="1" applyBorder="1" applyAlignment="1" applyProtection="1">
      <alignment horizontal="center" vertical="center"/>
      <protection locked="0"/>
    </xf>
    <xf numFmtId="3" fontId="1" fillId="0" borderId="117" xfId="48" applyNumberFormat="1" applyFont="1" applyBorder="1" applyAlignment="1" applyProtection="1">
      <alignment horizontal="center" vertical="center"/>
      <protection locked="0"/>
    </xf>
    <xf numFmtId="3" fontId="1" fillId="0" borderId="93" xfId="48" applyNumberFormat="1" applyBorder="1" applyAlignment="1" applyProtection="1">
      <alignment horizontal="center" vertical="center"/>
      <protection locked="0"/>
    </xf>
    <xf numFmtId="3" fontId="1" fillId="0" borderId="118" xfId="48" applyNumberFormat="1" applyBorder="1" applyAlignment="1" applyProtection="1">
      <alignment horizontal="center" vertical="center"/>
      <protection locked="0"/>
    </xf>
    <xf numFmtId="3" fontId="1" fillId="0" borderId="119" xfId="48" applyNumberFormat="1" applyBorder="1" applyAlignment="1" applyProtection="1">
      <alignment horizontal="center" vertical="center"/>
      <protection locked="0"/>
    </xf>
    <xf numFmtId="3" fontId="1" fillId="0" borderId="120" xfId="48" applyNumberFormat="1" applyBorder="1" applyAlignment="1" applyProtection="1">
      <alignment horizontal="center" vertical="center"/>
      <protection locked="0"/>
    </xf>
    <xf numFmtId="3" fontId="1" fillId="0" borderId="121" xfId="48" applyNumberFormat="1" applyBorder="1" applyAlignment="1" applyProtection="1">
      <alignment horizontal="center" vertical="center"/>
      <protection locked="0"/>
    </xf>
    <xf numFmtId="3" fontId="1" fillId="0" borderId="117" xfId="48" applyNumberFormat="1" applyBorder="1" applyAlignment="1" applyProtection="1">
      <alignment horizontal="center" vertical="center"/>
      <protection locked="0"/>
    </xf>
    <xf numFmtId="0" fontId="3" fillId="0" borderId="122" xfId="48" applyFont="1" applyBorder="1" applyAlignment="1">
      <alignment horizontal="center"/>
      <protection/>
    </xf>
    <xf numFmtId="0" fontId="30" fillId="0" borderId="123" xfId="48" applyFont="1" applyBorder="1" applyProtection="1">
      <alignment/>
      <protection locked="0"/>
    </xf>
    <xf numFmtId="14" fontId="1" fillId="0" borderId="123" xfId="48" applyNumberFormat="1" applyFont="1" applyBorder="1" applyAlignment="1" applyProtection="1">
      <alignment horizontal="left"/>
      <protection locked="0"/>
    </xf>
    <xf numFmtId="0" fontId="1" fillId="0" borderId="124" xfId="48" applyFont="1" applyBorder="1" applyProtection="1">
      <alignment/>
      <protection locked="0"/>
    </xf>
    <xf numFmtId="0" fontId="1" fillId="0" borderId="125" xfId="0" applyFont="1" applyBorder="1" applyAlignment="1">
      <alignment/>
    </xf>
    <xf numFmtId="0" fontId="1" fillId="0" borderId="126" xfId="48" applyFont="1" applyBorder="1" applyAlignment="1" applyProtection="1">
      <alignment horizontal="center"/>
      <protection locked="0"/>
    </xf>
    <xf numFmtId="3" fontId="1" fillId="0" borderId="127" xfId="48" applyNumberFormat="1" applyFont="1" applyBorder="1" applyAlignment="1" applyProtection="1">
      <alignment horizontal="center"/>
      <protection locked="0"/>
    </xf>
    <xf numFmtId="0" fontId="1" fillId="0" borderId="128" xfId="48" applyFont="1" applyBorder="1" applyAlignment="1" applyProtection="1">
      <alignment horizontal="center"/>
      <protection locked="0"/>
    </xf>
    <xf numFmtId="0" fontId="1" fillId="0" borderId="129" xfId="48" applyFont="1" applyBorder="1" applyProtection="1">
      <alignment/>
      <protection locked="0"/>
    </xf>
    <xf numFmtId="0" fontId="1" fillId="0" borderId="130" xfId="48" applyFont="1" applyBorder="1" applyProtection="1">
      <alignment/>
      <protection locked="0"/>
    </xf>
    <xf numFmtId="0" fontId="29" fillId="0" borderId="60" xfId="48" applyFont="1" applyBorder="1" applyProtection="1">
      <alignment/>
      <protection locked="0"/>
    </xf>
    <xf numFmtId="0" fontId="29" fillId="0" borderId="10" xfId="48" applyFont="1" applyBorder="1" applyProtection="1">
      <alignment/>
      <protection locked="0"/>
    </xf>
    <xf numFmtId="0" fontId="29" fillId="0" borderId="77" xfId="48" applyFont="1" applyBorder="1" applyAlignment="1" applyProtection="1">
      <alignment horizontal="center"/>
      <protection locked="0"/>
    </xf>
    <xf numFmtId="0" fontId="30" fillId="0" borderId="85" xfId="48" applyFont="1" applyBorder="1" applyAlignment="1">
      <alignment horizontal="center"/>
      <protection/>
    </xf>
    <xf numFmtId="3" fontId="29" fillId="0" borderId="54" xfId="48" applyNumberFormat="1" applyFont="1" applyBorder="1" applyAlignment="1" applyProtection="1">
      <alignment horizontal="center"/>
      <protection locked="0"/>
    </xf>
    <xf numFmtId="0" fontId="29" fillId="0" borderId="53" xfId="48" applyFont="1" applyBorder="1" applyAlignment="1" applyProtection="1">
      <alignment horizontal="center"/>
      <protection locked="0"/>
    </xf>
    <xf numFmtId="0" fontId="29" fillId="0" borderId="79" xfId="48" applyFont="1" applyBorder="1" applyProtection="1">
      <alignment/>
      <protection locked="0"/>
    </xf>
    <xf numFmtId="0" fontId="29" fillId="0" borderId="80" xfId="48" applyFont="1" applyBorder="1" applyProtection="1">
      <alignment/>
      <protection locked="0"/>
    </xf>
    <xf numFmtId="0" fontId="29" fillId="0" borderId="25" xfId="48" applyFont="1" applyBorder="1" applyProtection="1">
      <alignment/>
      <protection locked="0"/>
    </xf>
    <xf numFmtId="0" fontId="29" fillId="0" borderId="124" xfId="48" applyFont="1" applyBorder="1" applyProtection="1">
      <alignment/>
      <protection locked="0"/>
    </xf>
    <xf numFmtId="0" fontId="29" fillId="0" borderId="131" xfId="48" applyFont="1" applyBorder="1" applyProtection="1">
      <alignment/>
      <protection locked="0"/>
    </xf>
    <xf numFmtId="0" fontId="29" fillId="0" borderId="126" xfId="48" applyFont="1" applyBorder="1" applyAlignment="1" applyProtection="1">
      <alignment horizontal="center"/>
      <protection locked="0"/>
    </xf>
    <xf numFmtId="0" fontId="30" fillId="0" borderId="122" xfId="48" applyFont="1" applyBorder="1" applyAlignment="1">
      <alignment horizontal="center"/>
      <protection/>
    </xf>
    <xf numFmtId="3" fontId="29" fillId="0" borderId="127" xfId="48" applyNumberFormat="1" applyFont="1" applyBorder="1" applyAlignment="1" applyProtection="1">
      <alignment horizontal="center"/>
      <protection locked="0"/>
    </xf>
    <xf numFmtId="0" fontId="29" fillId="0" borderId="128" xfId="48" applyFont="1" applyBorder="1" applyAlignment="1" applyProtection="1">
      <alignment horizontal="center"/>
      <protection locked="0"/>
    </xf>
    <xf numFmtId="0" fontId="29" fillId="0" borderId="128" xfId="48" applyNumberFormat="1" applyFont="1" applyBorder="1" applyAlignment="1" applyProtection="1">
      <alignment horizontal="center"/>
      <protection locked="0"/>
    </xf>
    <xf numFmtId="0" fontId="29" fillId="0" borderId="129" xfId="48" applyFont="1" applyBorder="1" applyProtection="1">
      <alignment/>
      <protection locked="0"/>
    </xf>
    <xf numFmtId="0" fontId="29" fillId="0" borderId="130" xfId="48" applyFont="1" applyBorder="1" applyProtection="1">
      <alignment/>
      <protection locked="0"/>
    </xf>
    <xf numFmtId="0" fontId="29" fillId="0" borderId="132" xfId="48" applyFont="1" applyBorder="1" applyProtection="1">
      <alignment/>
      <protection locked="0"/>
    </xf>
    <xf numFmtId="0" fontId="1" fillId="24" borderId="133" xfId="0" applyFont="1" applyFill="1" applyBorder="1" applyAlignment="1">
      <alignment/>
    </xf>
    <xf numFmtId="0" fontId="1" fillId="24" borderId="134" xfId="0" applyFont="1" applyFill="1" applyBorder="1" applyAlignment="1">
      <alignment/>
    </xf>
    <xf numFmtId="0" fontId="1" fillId="24" borderId="135" xfId="0" applyFont="1" applyFill="1" applyBorder="1" applyAlignment="1">
      <alignment/>
    </xf>
    <xf numFmtId="0" fontId="1" fillId="0" borderId="84" xfId="0" applyFont="1" applyBorder="1" applyAlignment="1">
      <alignment/>
    </xf>
    <xf numFmtId="0" fontId="1" fillId="0" borderId="74" xfId="0" applyFont="1" applyBorder="1" applyAlignment="1">
      <alignment/>
    </xf>
    <xf numFmtId="0" fontId="58" fillId="0" borderId="0" xfId="0" applyFont="1" applyAlignment="1">
      <alignment horizontal="center"/>
    </xf>
    <xf numFmtId="14" fontId="1" fillId="0" borderId="123" xfId="48" applyNumberFormat="1" applyBorder="1" applyAlignment="1" applyProtection="1">
      <alignment horizontal="left"/>
      <protection locked="0"/>
    </xf>
    <xf numFmtId="0" fontId="1" fillId="0" borderId="136" xfId="48" applyFont="1" applyBorder="1" applyProtection="1">
      <alignment/>
      <protection locked="0"/>
    </xf>
    <xf numFmtId="3" fontId="1" fillId="0" borderId="127" xfId="48" applyNumberFormat="1" applyBorder="1" applyAlignment="1" applyProtection="1">
      <alignment horizontal="center"/>
      <protection locked="0"/>
    </xf>
    <xf numFmtId="0" fontId="1" fillId="0" borderId="128" xfId="48" applyBorder="1" applyAlignment="1" applyProtection="1">
      <alignment horizontal="center"/>
      <protection locked="0"/>
    </xf>
    <xf numFmtId="3" fontId="1" fillId="0" borderId="137" xfId="48" applyNumberFormat="1" applyBorder="1" applyAlignment="1" applyProtection="1">
      <alignment horizontal="center"/>
      <protection locked="0"/>
    </xf>
    <xf numFmtId="0" fontId="1" fillId="0" borderId="131" xfId="48" applyFont="1" applyBorder="1" applyProtection="1">
      <alignment/>
      <protection locked="0"/>
    </xf>
    <xf numFmtId="0" fontId="1" fillId="0" borderId="132" xfId="48" applyFont="1" applyBorder="1" applyProtection="1">
      <alignment/>
      <protection locked="0"/>
    </xf>
    <xf numFmtId="0" fontId="0" fillId="0" borderId="138" xfId="0" applyBorder="1" applyAlignment="1">
      <alignment/>
    </xf>
    <xf numFmtId="0" fontId="60" fillId="0" borderId="139" xfId="0" applyFont="1" applyBorder="1" applyAlignment="1">
      <alignment/>
    </xf>
    <xf numFmtId="0" fontId="52" fillId="0" borderId="140" xfId="0" applyFont="1" applyBorder="1" applyAlignment="1">
      <alignment horizontal="center"/>
    </xf>
    <xf numFmtId="0" fontId="60" fillId="0" borderId="141" xfId="0" applyFont="1" applyBorder="1" applyAlignment="1">
      <alignment/>
    </xf>
    <xf numFmtId="0" fontId="60" fillId="7" borderId="139" xfId="0" applyFont="1" applyFill="1" applyBorder="1" applyAlignment="1">
      <alignment/>
    </xf>
    <xf numFmtId="0" fontId="52" fillId="7" borderId="140" xfId="0" applyFont="1" applyFill="1" applyBorder="1" applyAlignment="1">
      <alignment horizontal="center"/>
    </xf>
    <xf numFmtId="0" fontId="60" fillId="7" borderId="141" xfId="0" applyFont="1" applyFill="1" applyBorder="1" applyAlignment="1">
      <alignment/>
    </xf>
    <xf numFmtId="0" fontId="60" fillId="0" borderId="142" xfId="0" applyFont="1" applyBorder="1" applyAlignment="1">
      <alignment/>
    </xf>
    <xf numFmtId="0" fontId="1" fillId="0" borderId="126" xfId="48" applyBorder="1" applyAlignment="1" applyProtection="1">
      <alignment horizontal="center"/>
      <protection locked="0"/>
    </xf>
    <xf numFmtId="0" fontId="35" fillId="24" borderId="45" xfId="47" applyFont="1" applyFill="1" applyBorder="1" applyAlignment="1">
      <alignment horizontal="center" vertical="center"/>
      <protection/>
    </xf>
    <xf numFmtId="0" fontId="55" fillId="0" borderId="138" xfId="0" applyFont="1" applyBorder="1" applyAlignment="1">
      <alignment/>
    </xf>
    <xf numFmtId="0" fontId="60" fillId="0" borderId="143" xfId="0" applyFont="1" applyBorder="1" applyAlignment="1">
      <alignment horizontal="center"/>
    </xf>
    <xf numFmtId="0" fontId="60" fillId="24" borderId="144" xfId="0" applyFont="1" applyFill="1" applyBorder="1" applyAlignment="1">
      <alignment horizontal="center"/>
    </xf>
    <xf numFmtId="0" fontId="60" fillId="0" borderId="144" xfId="0" applyFont="1" applyBorder="1" applyAlignment="1">
      <alignment horizontal="center" wrapText="1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/>
    </xf>
    <xf numFmtId="0" fontId="60" fillId="0" borderId="146" xfId="0" applyFont="1" applyBorder="1" applyAlignment="1">
      <alignment horizontal="center"/>
    </xf>
    <xf numFmtId="0" fontId="0" fillId="0" borderId="146" xfId="0" applyBorder="1" applyAlignment="1">
      <alignment horizontal="center"/>
    </xf>
    <xf numFmtId="10" fontId="60" fillId="0" borderId="146" xfId="0" applyNumberFormat="1" applyFont="1" applyBorder="1" applyAlignment="1">
      <alignment/>
    </xf>
    <xf numFmtId="10" fontId="0" fillId="0" borderId="147" xfId="0" applyNumberFormat="1" applyBorder="1" applyAlignment="1">
      <alignment/>
    </xf>
    <xf numFmtId="0" fontId="0" fillId="0" borderId="148" xfId="0" applyBorder="1" applyAlignment="1">
      <alignment horizontal="center"/>
    </xf>
    <xf numFmtId="0" fontId="0" fillId="0" borderId="149" xfId="0" applyBorder="1" applyAlignment="1">
      <alignment/>
    </xf>
    <xf numFmtId="0" fontId="60" fillId="0" borderId="149" xfId="0" applyFont="1" applyBorder="1" applyAlignment="1">
      <alignment horizontal="center"/>
    </xf>
    <xf numFmtId="0" fontId="0" fillId="0" borderId="149" xfId="0" applyBorder="1" applyAlignment="1">
      <alignment horizontal="center"/>
    </xf>
    <xf numFmtId="10" fontId="60" fillId="0" borderId="149" xfId="0" applyNumberFormat="1" applyFont="1" applyBorder="1" applyAlignment="1">
      <alignment/>
    </xf>
    <xf numFmtId="10" fontId="0" fillId="0" borderId="150" xfId="0" applyNumberFormat="1" applyBorder="1" applyAlignment="1">
      <alignment/>
    </xf>
    <xf numFmtId="0" fontId="0" fillId="0" borderId="151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10" fontId="60" fillId="0" borderId="27" xfId="0" applyNumberFormat="1" applyFont="1" applyBorder="1" applyAlignment="1">
      <alignment/>
    </xf>
    <xf numFmtId="10" fontId="0" fillId="0" borderId="152" xfId="0" applyNumberFormat="1" applyBorder="1" applyAlignment="1">
      <alignment/>
    </xf>
    <xf numFmtId="0" fontId="60" fillId="0" borderId="27" xfId="0" applyFont="1" applyBorder="1" applyAlignment="1">
      <alignment horizontal="center"/>
    </xf>
    <xf numFmtId="0" fontId="0" fillId="24" borderId="153" xfId="0" applyFill="1" applyBorder="1" applyAlignment="1">
      <alignment horizontal="center"/>
    </xf>
    <xf numFmtId="0" fontId="60" fillId="24" borderId="154" xfId="0" applyFont="1" applyFill="1" applyBorder="1" applyAlignment="1">
      <alignment horizontal="center"/>
    </xf>
    <xf numFmtId="0" fontId="0" fillId="24" borderId="154" xfId="0" applyFill="1" applyBorder="1" applyAlignment="1">
      <alignment horizontal="center"/>
    </xf>
    <xf numFmtId="10" fontId="60" fillId="24" borderId="154" xfId="0" applyNumberFormat="1" applyFont="1" applyFill="1" applyBorder="1" applyAlignment="1">
      <alignment/>
    </xf>
    <xf numFmtId="10" fontId="0" fillId="24" borderId="155" xfId="0" applyNumberFormat="1" applyFill="1" applyBorder="1" applyAlignment="1">
      <alignment/>
    </xf>
    <xf numFmtId="0" fontId="0" fillId="26" borderId="145" xfId="0" applyFill="1" applyBorder="1" applyAlignment="1">
      <alignment horizontal="center"/>
    </xf>
    <xf numFmtId="0" fontId="60" fillId="26" borderId="146" xfId="0" applyFont="1" applyFill="1" applyBorder="1" applyAlignment="1">
      <alignment horizontal="center"/>
    </xf>
    <xf numFmtId="0" fontId="0" fillId="26" borderId="146" xfId="0" applyFill="1" applyBorder="1" applyAlignment="1">
      <alignment horizontal="center"/>
    </xf>
    <xf numFmtId="10" fontId="60" fillId="26" borderId="146" xfId="0" applyNumberFormat="1" applyFont="1" applyFill="1" applyBorder="1" applyAlignment="1">
      <alignment/>
    </xf>
    <xf numFmtId="10" fontId="0" fillId="26" borderId="147" xfId="0" applyNumberFormat="1" applyFill="1" applyBorder="1" applyAlignment="1">
      <alignment/>
    </xf>
    <xf numFmtId="0" fontId="60" fillId="24" borderId="154" xfId="0" applyFont="1" applyFill="1" applyBorder="1" applyAlignment="1">
      <alignment/>
    </xf>
    <xf numFmtId="0" fontId="60" fillId="26" borderId="146" xfId="0" applyFont="1" applyFill="1" applyBorder="1" applyAlignment="1">
      <alignment/>
    </xf>
    <xf numFmtId="0" fontId="0" fillId="11" borderId="145" xfId="0" applyFill="1" applyBorder="1" applyAlignment="1">
      <alignment horizontal="center"/>
    </xf>
    <xf numFmtId="0" fontId="0" fillId="11" borderId="146" xfId="0" applyFill="1" applyBorder="1" applyAlignment="1">
      <alignment/>
    </xf>
    <xf numFmtId="0" fontId="60" fillId="11" borderId="146" xfId="0" applyFont="1" applyFill="1" applyBorder="1" applyAlignment="1">
      <alignment horizontal="center"/>
    </xf>
    <xf numFmtId="0" fontId="0" fillId="11" borderId="146" xfId="0" applyFill="1" applyBorder="1" applyAlignment="1">
      <alignment horizontal="center"/>
    </xf>
    <xf numFmtId="10" fontId="60" fillId="11" borderId="146" xfId="0" applyNumberFormat="1" applyFont="1" applyFill="1" applyBorder="1" applyAlignment="1">
      <alignment/>
    </xf>
    <xf numFmtId="10" fontId="0" fillId="11" borderId="147" xfId="0" applyNumberFormat="1" applyFill="1" applyBorder="1" applyAlignment="1">
      <alignment/>
    </xf>
    <xf numFmtId="0" fontId="35" fillId="24" borderId="47" xfId="47" applyFont="1" applyFill="1" applyBorder="1" applyAlignment="1">
      <alignment vertical="center"/>
      <protection/>
    </xf>
    <xf numFmtId="3" fontId="41" fillId="0" borderId="156" xfId="47" applyNumberFormat="1" applyFont="1" applyFill="1" applyBorder="1" applyAlignment="1">
      <alignment horizontal="center"/>
      <protection/>
    </xf>
    <xf numFmtId="3" fontId="41" fillId="0" borderId="157" xfId="47" applyNumberFormat="1" applyFont="1" applyFill="1" applyBorder="1" applyAlignment="1">
      <alignment horizontal="center"/>
      <protection/>
    </xf>
    <xf numFmtId="0" fontId="35" fillId="0" borderId="158" xfId="47" applyFont="1" applyBorder="1" applyAlignment="1">
      <alignment horizontal="center" textRotation="90"/>
      <protection/>
    </xf>
    <xf numFmtId="0" fontId="40" fillId="2" borderId="32" xfId="47" applyFont="1" applyFill="1" applyBorder="1" applyAlignment="1">
      <alignment horizontal="center" vertical="center"/>
      <protection/>
    </xf>
    <xf numFmtId="0" fontId="40" fillId="2" borderId="36" xfId="47" applyFont="1" applyFill="1" applyBorder="1" applyAlignment="1">
      <alignment horizontal="center" vertical="center"/>
      <protection/>
    </xf>
    <xf numFmtId="0" fontId="40" fillId="2" borderId="33" xfId="47" applyFont="1" applyFill="1" applyBorder="1" applyAlignment="1">
      <alignment horizontal="center" vertical="center"/>
      <protection/>
    </xf>
    <xf numFmtId="0" fontId="40" fillId="2" borderId="41" xfId="47" applyFont="1" applyFill="1" applyBorder="1" applyAlignment="1">
      <alignment horizontal="center" vertical="center"/>
      <protection/>
    </xf>
    <xf numFmtId="0" fontId="40" fillId="2" borderId="43" xfId="47" applyFont="1" applyFill="1" applyBorder="1" applyAlignment="1">
      <alignment horizontal="center" vertical="center"/>
      <protection/>
    </xf>
    <xf numFmtId="3" fontId="36" fillId="0" borderId="159" xfId="47" applyNumberFormat="1" applyFont="1" applyFill="1" applyBorder="1" applyAlignment="1">
      <alignment horizontal="center"/>
      <protection/>
    </xf>
    <xf numFmtId="3" fontId="36" fillId="0" borderId="157" xfId="47" applyNumberFormat="1" applyFont="1" applyFill="1" applyBorder="1" applyAlignment="1">
      <alignment horizontal="center"/>
      <protection/>
    </xf>
    <xf numFmtId="3" fontId="36" fillId="0" borderId="160" xfId="47" applyNumberFormat="1" applyFont="1" applyFill="1" applyBorder="1" applyAlignment="1">
      <alignment horizontal="center"/>
      <protection/>
    </xf>
    <xf numFmtId="3" fontId="36" fillId="0" borderId="156" xfId="47" applyNumberFormat="1" applyFont="1" applyFill="1" applyBorder="1" applyAlignment="1">
      <alignment horizontal="center"/>
      <protection/>
    </xf>
    <xf numFmtId="0" fontId="35" fillId="0" borderId="161" xfId="47" applyFont="1" applyBorder="1" applyAlignment="1">
      <alignment horizontal="center" textRotation="90"/>
      <protection/>
    </xf>
    <xf numFmtId="0" fontId="35" fillId="0" borderId="162" xfId="47" applyFont="1" applyBorder="1" applyAlignment="1">
      <alignment horizontal="center" textRotation="90"/>
      <protection/>
    </xf>
    <xf numFmtId="0" fontId="35" fillId="0" borderId="163" xfId="47" applyFont="1" applyBorder="1" applyAlignment="1">
      <alignment horizontal="center" textRotation="90"/>
      <protection/>
    </xf>
    <xf numFmtId="0" fontId="35" fillId="0" borderId="164" xfId="47" applyFont="1" applyBorder="1" applyAlignment="1">
      <alignment horizontal="center" textRotation="90"/>
      <protection/>
    </xf>
    <xf numFmtId="3" fontId="41" fillId="0" borderId="160" xfId="47" applyNumberFormat="1" applyFont="1" applyFill="1" applyBorder="1" applyAlignment="1">
      <alignment horizontal="center"/>
      <protection/>
    </xf>
    <xf numFmtId="3" fontId="41" fillId="0" borderId="165" xfId="47" applyNumberFormat="1" applyFont="1" applyFill="1" applyBorder="1" applyAlignment="1">
      <alignment horizont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3" fontId="36" fillId="0" borderId="166" xfId="47" applyNumberFormat="1" applyFont="1" applyFill="1" applyBorder="1" applyAlignment="1">
      <alignment horizontal="center"/>
      <protection/>
    </xf>
    <xf numFmtId="3" fontId="36" fillId="0" borderId="167" xfId="47" applyNumberFormat="1" applyFont="1" applyFill="1" applyBorder="1" applyAlignment="1">
      <alignment horizontal="center"/>
      <protection/>
    </xf>
    <xf numFmtId="3" fontId="36" fillId="0" borderId="168" xfId="47" applyNumberFormat="1" applyFont="1" applyFill="1" applyBorder="1" applyAlignment="1">
      <alignment horizontal="center"/>
      <protection/>
    </xf>
    <xf numFmtId="3" fontId="57" fillId="0" borderId="166" xfId="47" applyNumberFormat="1" applyFont="1" applyFill="1" applyBorder="1" applyAlignment="1">
      <alignment horizontal="center"/>
      <protection/>
    </xf>
    <xf numFmtId="3" fontId="57" fillId="0" borderId="168" xfId="47" applyNumberFormat="1" applyFont="1" applyFill="1" applyBorder="1" applyAlignment="1">
      <alignment horizontal="center"/>
      <protection/>
    </xf>
    <xf numFmtId="3" fontId="41" fillId="0" borderId="166" xfId="47" applyNumberFormat="1" applyFont="1" applyFill="1" applyBorder="1" applyAlignment="1">
      <alignment horizontal="center"/>
      <protection/>
    </xf>
    <xf numFmtId="3" fontId="41" fillId="0" borderId="167" xfId="47" applyNumberFormat="1" applyFont="1" applyFill="1" applyBorder="1" applyAlignment="1">
      <alignment horizontal="center"/>
      <protection/>
    </xf>
    <xf numFmtId="3" fontId="35" fillId="0" borderId="168" xfId="47" applyNumberFormat="1" applyFont="1" applyFill="1" applyBorder="1" applyAlignment="1">
      <alignment horizontal="center"/>
      <protection/>
    </xf>
    <xf numFmtId="3" fontId="35" fillId="0" borderId="166" xfId="47" applyNumberFormat="1" applyFont="1" applyFill="1" applyBorder="1" applyAlignment="1">
      <alignment horizontal="center"/>
      <protection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86" xfId="0" applyFont="1" applyBorder="1" applyAlignment="1">
      <alignment horizontal="center"/>
    </xf>
    <xf numFmtId="0" fontId="52" fillId="7" borderId="86" xfId="0" applyFont="1" applyFill="1" applyBorder="1" applyAlignment="1">
      <alignment horizontal="center"/>
    </xf>
    <xf numFmtId="0" fontId="52" fillId="7" borderId="48" xfId="0" applyFont="1" applyFill="1" applyBorder="1" applyAlignment="1">
      <alignment horizontal="center"/>
    </xf>
    <xf numFmtId="0" fontId="60" fillId="0" borderId="144" xfId="0" applyFont="1" applyBorder="1" applyAlignment="1">
      <alignment vertical="center" textRotation="90"/>
    </xf>
    <xf numFmtId="0" fontId="60" fillId="0" borderId="169" xfId="0" applyFont="1" applyBorder="1" applyAlignment="1">
      <alignment vertical="center" textRotation="90"/>
    </xf>
    <xf numFmtId="0" fontId="60" fillId="0" borderId="170" xfId="0" applyFont="1" applyBorder="1" applyAlignment="1">
      <alignment vertical="center" textRotation="90"/>
    </xf>
    <xf numFmtId="0" fontId="52" fillId="0" borderId="48" xfId="0" applyFont="1" applyBorder="1" applyAlignment="1">
      <alignment horizontal="center"/>
    </xf>
    <xf numFmtId="0" fontId="52" fillId="7" borderId="49" xfId="0" applyFont="1" applyFill="1" applyBorder="1" applyAlignment="1">
      <alignment horizontal="center"/>
    </xf>
    <xf numFmtId="0" fontId="30" fillId="7" borderId="116" xfId="48" applyFont="1" applyFill="1" applyBorder="1" applyAlignment="1">
      <alignment horizontal="center" vertical="center"/>
      <protection/>
    </xf>
    <xf numFmtId="0" fontId="30" fillId="7" borderId="94" xfId="48" applyFont="1" applyFill="1" applyBorder="1" applyAlignment="1">
      <alignment horizontal="center" vertical="center"/>
      <protection/>
    </xf>
    <xf numFmtId="3" fontId="1" fillId="7" borderId="117" xfId="48" applyNumberFormat="1" applyFill="1" applyBorder="1" applyAlignment="1">
      <alignment horizontal="center" vertical="center"/>
      <protection/>
    </xf>
    <xf numFmtId="3" fontId="1" fillId="7" borderId="93" xfId="48" applyNumberFormat="1" applyFill="1" applyBorder="1" applyAlignment="1">
      <alignment horizontal="center" vertical="center"/>
      <protection/>
    </xf>
    <xf numFmtId="0" fontId="3" fillId="7" borderId="114" xfId="48" applyFont="1" applyFill="1" applyBorder="1" applyAlignment="1">
      <alignment horizontal="center" vertical="center"/>
      <protection/>
    </xf>
    <xf numFmtId="0" fontId="3" fillId="7" borderId="115" xfId="48" applyFont="1" applyFill="1" applyBorder="1" applyAlignment="1">
      <alignment horizontal="center" vertical="center"/>
      <protection/>
    </xf>
    <xf numFmtId="3" fontId="1" fillId="7" borderId="116" xfId="48" applyNumberFormat="1" applyFill="1" applyBorder="1" applyAlignment="1">
      <alignment horizontal="center" vertical="center"/>
      <protection/>
    </xf>
    <xf numFmtId="3" fontId="1" fillId="7" borderId="94" xfId="48" applyNumberFormat="1" applyFill="1" applyBorder="1" applyAlignment="1">
      <alignment horizontal="center" vertical="center"/>
      <protection/>
    </xf>
    <xf numFmtId="3" fontId="30" fillId="7" borderId="117" xfId="48" applyNumberFormat="1" applyFont="1" applyFill="1" applyBorder="1" applyAlignment="1">
      <alignment horizontal="center" vertical="center"/>
      <protection/>
    </xf>
    <xf numFmtId="3" fontId="30" fillId="7" borderId="93" xfId="48" applyNumberFormat="1" applyFont="1" applyFill="1" applyBorder="1" applyAlignment="1">
      <alignment horizontal="center" vertical="center"/>
      <protection/>
    </xf>
    <xf numFmtId="0" fontId="3" fillId="0" borderId="171" xfId="48" applyFont="1" applyBorder="1" applyAlignment="1">
      <alignment horizontal="center"/>
      <protection/>
    </xf>
    <xf numFmtId="0" fontId="3" fillId="0" borderId="86" xfId="48" applyFont="1" applyBorder="1" applyAlignment="1">
      <alignment horizontal="center"/>
      <protection/>
    </xf>
    <xf numFmtId="0" fontId="3" fillId="0" borderId="48" xfId="48" applyFont="1" applyBorder="1" applyAlignment="1">
      <alignment horizontal="center"/>
      <protection/>
    </xf>
    <xf numFmtId="0" fontId="3" fillId="0" borderId="49" xfId="48" applyFont="1" applyBorder="1" applyAlignment="1">
      <alignment horizontal="center"/>
      <protection/>
    </xf>
    <xf numFmtId="0" fontId="3" fillId="0" borderId="114" xfId="48" applyFont="1" applyBorder="1" applyAlignment="1">
      <alignment horizontal="center" vertical="center"/>
      <protection/>
    </xf>
    <xf numFmtId="0" fontId="3" fillId="0" borderId="115" xfId="48" applyFont="1" applyBorder="1" applyAlignment="1">
      <alignment horizontal="center" vertical="center"/>
      <protection/>
    </xf>
    <xf numFmtId="3" fontId="1" fillId="0" borderId="116" xfId="48" applyNumberFormat="1" applyBorder="1" applyAlignment="1" applyProtection="1">
      <alignment horizontal="center" vertical="center"/>
      <protection locked="0"/>
    </xf>
    <xf numFmtId="3" fontId="1" fillId="0" borderId="94" xfId="48" applyNumberFormat="1" applyBorder="1" applyAlignment="1" applyProtection="1">
      <alignment horizontal="center" vertical="center"/>
      <protection locked="0"/>
    </xf>
    <xf numFmtId="3" fontId="1" fillId="0" borderId="117" xfId="48" applyNumberFormat="1" applyBorder="1" applyAlignment="1" applyProtection="1">
      <alignment horizontal="center" vertical="center"/>
      <protection locked="0"/>
    </xf>
    <xf numFmtId="3" fontId="1" fillId="0" borderId="93" xfId="48" applyNumberFormat="1" applyBorder="1" applyAlignment="1" applyProtection="1">
      <alignment horizontal="center" vertical="center"/>
      <protection locked="0"/>
    </xf>
    <xf numFmtId="0" fontId="47" fillId="7" borderId="49" xfId="48" applyFont="1" applyFill="1" applyBorder="1" applyAlignment="1">
      <alignment horizontal="left"/>
      <protection/>
    </xf>
    <xf numFmtId="0" fontId="47" fillId="7" borderId="86" xfId="48" applyFont="1" applyFill="1" applyBorder="1" applyAlignment="1">
      <alignment horizontal="left"/>
      <protection/>
    </xf>
    <xf numFmtId="0" fontId="47" fillId="7" borderId="48" xfId="48" applyFont="1" applyFill="1" applyBorder="1" applyAlignment="1">
      <alignment horizontal="left"/>
      <protection/>
    </xf>
    <xf numFmtId="0" fontId="1" fillId="0" borderId="0" xfId="48" applyAlignment="1">
      <alignment horizontal="center"/>
      <protection/>
    </xf>
    <xf numFmtId="0" fontId="1" fillId="0" borderId="144" xfId="48" applyBorder="1" applyAlignment="1">
      <alignment vertical="center"/>
      <protection/>
    </xf>
    <xf numFmtId="0" fontId="1" fillId="0" borderId="170" xfId="48" applyBorder="1" applyAlignment="1">
      <alignment vertical="center"/>
      <protection/>
    </xf>
    <xf numFmtId="3" fontId="1" fillId="0" borderId="120" xfId="48" applyNumberFormat="1" applyBorder="1" applyAlignment="1" applyProtection="1">
      <alignment horizontal="center" vertical="center"/>
      <protection locked="0"/>
    </xf>
    <xf numFmtId="3" fontId="1" fillId="0" borderId="121" xfId="48" applyNumberFormat="1" applyBorder="1" applyAlignment="1" applyProtection="1">
      <alignment horizontal="center" vertical="center"/>
      <protection locked="0"/>
    </xf>
    <xf numFmtId="3" fontId="1" fillId="0" borderId="118" xfId="48" applyNumberFormat="1" applyBorder="1" applyAlignment="1" applyProtection="1">
      <alignment horizontal="center" vertical="center"/>
      <protection locked="0"/>
    </xf>
    <xf numFmtId="3" fontId="1" fillId="0" borderId="119" xfId="48" applyNumberFormat="1" applyBorder="1" applyAlignment="1" applyProtection="1">
      <alignment horizontal="center" vertical="center"/>
      <protection locked="0"/>
    </xf>
    <xf numFmtId="0" fontId="1" fillId="0" borderId="97" xfId="48" applyBorder="1" applyAlignment="1">
      <alignment horizontal="center"/>
      <protection/>
    </xf>
    <xf numFmtId="0" fontId="1" fillId="0" borderId="60" xfId="48" applyBorder="1" applyAlignment="1">
      <alignment horizontal="center"/>
      <protection/>
    </xf>
    <xf numFmtId="0" fontId="30" fillId="0" borderId="172" xfId="48" applyFont="1" applyBorder="1" applyAlignment="1">
      <alignment horizontal="center"/>
      <protection/>
    </xf>
    <xf numFmtId="0" fontId="47" fillId="0" borderId="172" xfId="48" applyFont="1" applyBorder="1" applyAlignment="1">
      <alignment horizontal="center"/>
      <protection/>
    </xf>
    <xf numFmtId="0" fontId="47" fillId="7" borderId="49" xfId="48" applyFont="1" applyFill="1" applyBorder="1" applyAlignment="1">
      <alignment horizontal="center"/>
      <protection/>
    </xf>
    <xf numFmtId="0" fontId="47" fillId="7" borderId="86" xfId="48" applyFont="1" applyFill="1" applyBorder="1" applyAlignment="1">
      <alignment horizontal="center"/>
      <protection/>
    </xf>
    <xf numFmtId="0" fontId="47" fillId="7" borderId="48" xfId="48" applyFont="1" applyFill="1" applyBorder="1" applyAlignment="1">
      <alignment horizontal="center"/>
      <protection/>
    </xf>
    <xf numFmtId="0" fontId="1" fillId="0" borderId="0" xfId="48" applyAlignment="1">
      <alignment horizontal="center" wrapText="1"/>
      <protection/>
    </xf>
    <xf numFmtId="3" fontId="1" fillId="0" borderId="128" xfId="48" applyNumberFormat="1" applyBorder="1" applyAlignment="1" applyProtection="1">
      <alignment horizontal="center" vertical="center"/>
      <protection locked="0"/>
    </xf>
    <xf numFmtId="0" fontId="3" fillId="0" borderId="122" xfId="48" applyFont="1" applyBorder="1" applyAlignment="1">
      <alignment horizontal="center" vertical="center"/>
      <protection/>
    </xf>
    <xf numFmtId="3" fontId="1" fillId="0" borderId="127" xfId="48" applyNumberFormat="1" applyBorder="1" applyAlignment="1" applyProtection="1">
      <alignment horizontal="center" vertical="center"/>
      <protection locked="0"/>
    </xf>
    <xf numFmtId="3" fontId="1" fillId="0" borderId="126" xfId="48" applyNumberFormat="1" applyBorder="1" applyAlignment="1" applyProtection="1">
      <alignment horizontal="center" vertical="center"/>
      <protection locked="0"/>
    </xf>
    <xf numFmtId="3" fontId="1" fillId="0" borderId="137" xfId="48" applyNumberFormat="1" applyBorder="1" applyAlignment="1" applyProtection="1">
      <alignment horizontal="center" vertical="center"/>
      <protection locked="0"/>
    </xf>
    <xf numFmtId="3" fontId="1" fillId="0" borderId="128" xfId="48" applyNumberFormat="1" applyFont="1" applyBorder="1" applyAlignment="1" applyProtection="1">
      <alignment horizontal="center" vertical="center"/>
      <protection locked="0"/>
    </xf>
    <xf numFmtId="49" fontId="47" fillId="7" borderId="49" xfId="48" applyNumberFormat="1" applyFont="1" applyFill="1" applyBorder="1" applyAlignment="1">
      <alignment horizontal="left"/>
      <protection/>
    </xf>
    <xf numFmtId="49" fontId="47" fillId="7" borderId="86" xfId="48" applyNumberFormat="1" applyFont="1" applyFill="1" applyBorder="1" applyAlignment="1">
      <alignment horizontal="left"/>
      <protection/>
    </xf>
    <xf numFmtId="49" fontId="47" fillId="7" borderId="48" xfId="48" applyNumberFormat="1" applyFont="1" applyFill="1" applyBorder="1" applyAlignment="1">
      <alignment horizontal="left"/>
      <protection/>
    </xf>
    <xf numFmtId="0" fontId="30" fillId="0" borderId="122" xfId="48" applyFont="1" applyBorder="1" applyAlignment="1">
      <alignment horizontal="center" vertical="center"/>
      <protection/>
    </xf>
    <xf numFmtId="3" fontId="29" fillId="0" borderId="127" xfId="48" applyNumberFormat="1" applyFont="1" applyBorder="1" applyAlignment="1" applyProtection="1">
      <alignment horizontal="center" vertical="center"/>
      <protection locked="0"/>
    </xf>
    <xf numFmtId="3" fontId="1" fillId="0" borderId="117" xfId="48" applyNumberFormat="1" applyFont="1" applyBorder="1" applyAlignment="1" applyProtection="1">
      <alignment horizontal="center" vertical="center"/>
      <protection locked="0"/>
    </xf>
    <xf numFmtId="3" fontId="29" fillId="0" borderId="126" xfId="48" applyNumberFormat="1" applyFont="1" applyBorder="1" applyAlignment="1" applyProtection="1">
      <alignment horizontal="center" vertical="center"/>
      <protection locked="0"/>
    </xf>
    <xf numFmtId="3" fontId="29" fillId="0" borderId="128" xfId="48" applyNumberFormat="1" applyFont="1" applyBorder="1" applyAlignment="1" applyProtection="1">
      <alignment horizontal="center" vertical="center"/>
      <protection locked="0"/>
    </xf>
    <xf numFmtId="3" fontId="29" fillId="0" borderId="116" xfId="48" applyNumberFormat="1" applyFont="1" applyBorder="1" applyAlignment="1" applyProtection="1">
      <alignment horizontal="center" vertical="center"/>
      <protection locked="0"/>
    </xf>
    <xf numFmtId="3" fontId="29" fillId="0" borderId="94" xfId="48" applyNumberFormat="1" applyFont="1" applyBorder="1" applyAlignment="1" applyProtection="1">
      <alignment horizontal="center" vertical="center"/>
      <protection locked="0"/>
    </xf>
    <xf numFmtId="3" fontId="29" fillId="0" borderId="120" xfId="48" applyNumberFormat="1" applyFont="1" applyBorder="1" applyAlignment="1" applyProtection="1">
      <alignment horizontal="center" vertical="center"/>
      <protection locked="0"/>
    </xf>
    <xf numFmtId="3" fontId="29" fillId="0" borderId="121" xfId="48" applyNumberFormat="1" applyFont="1" applyBorder="1" applyAlignment="1" applyProtection="1">
      <alignment horizontal="center" vertical="center"/>
      <protection locked="0"/>
    </xf>
    <xf numFmtId="0" fontId="30" fillId="0" borderId="114" xfId="48" applyFont="1" applyBorder="1" applyAlignment="1">
      <alignment horizontal="center" vertical="center"/>
      <protection/>
    </xf>
    <xf numFmtId="0" fontId="30" fillId="0" borderId="115" xfId="48" applyFont="1" applyBorder="1" applyAlignment="1">
      <alignment horizontal="center" vertical="center"/>
      <protection/>
    </xf>
    <xf numFmtId="3" fontId="29" fillId="0" borderId="117" xfId="48" applyNumberFormat="1" applyFont="1" applyBorder="1" applyAlignment="1" applyProtection="1">
      <alignment horizontal="center" vertical="center"/>
      <protection locked="0"/>
    </xf>
    <xf numFmtId="3" fontId="29" fillId="0" borderId="93" xfId="48" applyNumberFormat="1" applyFont="1" applyBorder="1" applyAlignment="1" applyProtection="1">
      <alignment horizontal="center" vertical="center"/>
      <protection locked="0"/>
    </xf>
    <xf numFmtId="3" fontId="1" fillId="0" borderId="126" xfId="48" applyNumberFormat="1" applyFont="1" applyBorder="1" applyAlignment="1" applyProtection="1">
      <alignment horizontal="center" vertical="center"/>
      <protection locked="0"/>
    </xf>
    <xf numFmtId="3" fontId="1" fillId="0" borderId="127" xfId="48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PD 2009" xfId="48"/>
    <cellStyle name="Poznámka" xfId="49"/>
    <cellStyle name="Percent" xfId="50"/>
    <cellStyle name="procent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1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1"/>
  <sheetViews>
    <sheetView tabSelected="1" zoomScale="70" zoomScaleNormal="70" zoomScalePageLayoutView="0" workbookViewId="0" topLeftCell="A1">
      <selection activeCell="I24" sqref="I24"/>
    </sheetView>
  </sheetViews>
  <sheetFormatPr defaultColWidth="10.421875" defaultRowHeight="12.75"/>
  <cols>
    <col min="1" max="1" width="1.28515625" style="4" customWidth="1"/>
    <col min="2" max="2" width="19.421875" style="4" customWidth="1"/>
    <col min="3" max="3" width="5.421875" style="4" customWidth="1"/>
    <col min="4" max="4" width="2.00390625" style="4" customWidth="1"/>
    <col min="5" max="6" width="5.421875" style="4" customWidth="1"/>
    <col min="7" max="7" width="2.00390625" style="4" customWidth="1"/>
    <col min="8" max="9" width="5.421875" style="4" customWidth="1"/>
    <col min="10" max="10" width="2.00390625" style="4" customWidth="1"/>
    <col min="11" max="12" width="5.421875" style="4" customWidth="1"/>
    <col min="13" max="13" width="2.00390625" style="4" customWidth="1"/>
    <col min="14" max="15" width="5.421875" style="4" customWidth="1"/>
    <col min="16" max="16" width="2.00390625" style="4" customWidth="1"/>
    <col min="17" max="18" width="5.421875" style="4" customWidth="1"/>
    <col min="19" max="19" width="2.00390625" style="4" customWidth="1"/>
    <col min="20" max="20" width="5.421875" style="4" customWidth="1"/>
    <col min="21" max="21" width="5.421875" style="4" hidden="1" customWidth="1"/>
    <col min="22" max="22" width="2.00390625" style="4" hidden="1" customWidth="1"/>
    <col min="23" max="24" width="5.421875" style="4" hidden="1" customWidth="1"/>
    <col min="25" max="25" width="2.00390625" style="4" hidden="1" customWidth="1"/>
    <col min="26" max="26" width="5.421875" style="4" hidden="1" customWidth="1"/>
    <col min="27" max="27" width="8.28125" style="4" customWidth="1"/>
    <col min="28" max="28" width="5.57421875" style="4" customWidth="1"/>
    <col min="29" max="29" width="1.28515625" style="4" customWidth="1"/>
    <col min="30" max="30" width="6.421875" style="4" customWidth="1"/>
    <col min="31" max="31" width="5.7109375" style="4" customWidth="1"/>
    <col min="32" max="34" width="10.421875" style="4" customWidth="1"/>
    <col min="35" max="35" width="50.57421875" style="4" customWidth="1"/>
    <col min="36" max="40" width="10.421875" style="4" customWidth="1"/>
    <col min="41" max="41" width="6.00390625" style="4" customWidth="1"/>
    <col min="42" max="42" width="5.28125" style="4" customWidth="1"/>
    <col min="43" max="43" width="2.00390625" style="4" customWidth="1"/>
    <col min="44" max="44" width="4.140625" style="4" customWidth="1"/>
    <col min="45" max="45" width="2.00390625" style="4" customWidth="1"/>
    <col min="46" max="16384" width="10.421875" style="4" customWidth="1"/>
  </cols>
  <sheetData>
    <row r="1" spans="3:28" ht="23.25">
      <c r="C1" s="33" t="s">
        <v>74</v>
      </c>
      <c r="H1" s="33"/>
      <c r="I1" s="33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203">
        <f>'Rozlosování-přehled'!K1</f>
        <v>2010</v>
      </c>
      <c r="AB1" s="34"/>
    </row>
    <row r="2" ht="13.5" thickBot="1"/>
    <row r="3" spans="2:41" ht="93" customHeight="1" thickBot="1">
      <c r="B3" s="35"/>
      <c r="C3" s="411" t="str">
        <f>B5</f>
        <v>Příbor</v>
      </c>
      <c r="D3" s="422"/>
      <c r="E3" s="423"/>
      <c r="F3" s="421" t="str">
        <f>B7</f>
        <v>Hukvaldy</v>
      </c>
      <c r="G3" s="422"/>
      <c r="H3" s="423"/>
      <c r="I3" s="421" t="str">
        <f>B9</f>
        <v>Proskovice</v>
      </c>
      <c r="J3" s="422"/>
      <c r="K3" s="423"/>
      <c r="L3" s="421" t="str">
        <f>B11</f>
        <v>Vratimov </v>
      </c>
      <c r="M3" s="422"/>
      <c r="N3" s="423"/>
      <c r="O3" s="421" t="str">
        <f>B13</f>
        <v>Výškovice</v>
      </c>
      <c r="P3" s="422"/>
      <c r="Q3" s="423"/>
      <c r="R3" s="421" t="str">
        <f>B15</f>
        <v>Krmelín</v>
      </c>
      <c r="S3" s="422"/>
      <c r="T3" s="423"/>
      <c r="U3" s="421">
        <f>B17</f>
        <v>0</v>
      </c>
      <c r="V3" s="422"/>
      <c r="W3" s="423"/>
      <c r="X3" s="421">
        <f>B19</f>
        <v>0</v>
      </c>
      <c r="Y3" s="422"/>
      <c r="Z3" s="424"/>
      <c r="AA3" s="67" t="s">
        <v>26</v>
      </c>
      <c r="AB3" s="421" t="s">
        <v>27</v>
      </c>
      <c r="AC3" s="422"/>
      <c r="AD3" s="423"/>
      <c r="AE3" s="68" t="s">
        <v>28</v>
      </c>
      <c r="AO3" s="4" t="s">
        <v>141</v>
      </c>
    </row>
    <row r="4" spans="2:31" ht="12.75" customHeight="1">
      <c r="B4" s="37"/>
      <c r="C4" s="412" t="s">
        <v>35</v>
      </c>
      <c r="D4" s="413"/>
      <c r="E4" s="414"/>
      <c r="F4" s="417">
        <f>'Utkání-výsledky'!I14</f>
        <v>2</v>
      </c>
      <c r="G4" s="418"/>
      <c r="H4" s="419"/>
      <c r="I4" s="420">
        <f>'Utkání-výsledky'!J18</f>
        <v>2</v>
      </c>
      <c r="J4" s="418"/>
      <c r="K4" s="419"/>
      <c r="L4" s="420">
        <f>'Utkání-výsledky'!I23</f>
        <v>2</v>
      </c>
      <c r="M4" s="418"/>
      <c r="N4" s="419"/>
      <c r="O4" s="420">
        <f>'Utkání-výsledky'!J29</f>
        <v>1</v>
      </c>
      <c r="P4" s="418"/>
      <c r="Q4" s="419"/>
      <c r="R4" s="420">
        <f>'Utkání-výsledky'!I7</f>
        <v>2</v>
      </c>
      <c r="S4" s="418"/>
      <c r="T4" s="419"/>
      <c r="U4" s="409"/>
      <c r="V4" s="410"/>
      <c r="W4" s="425"/>
      <c r="X4" s="409"/>
      <c r="Y4" s="410"/>
      <c r="Z4" s="426"/>
      <c r="AA4" s="38"/>
      <c r="AB4" s="39"/>
      <c r="AC4" s="40"/>
      <c r="AD4" s="41"/>
      <c r="AE4" s="36"/>
    </row>
    <row r="5" spans="2:45" ht="30" customHeight="1" thickBot="1">
      <c r="B5" s="65" t="str">
        <f>'Utkání-výsledky'!N4</f>
        <v>Příbor</v>
      </c>
      <c r="C5" s="415"/>
      <c r="D5" s="416"/>
      <c r="E5" s="416"/>
      <c r="F5" s="204">
        <f>'Utkání-výsledky'!F14</f>
        <v>3</v>
      </c>
      <c r="G5" s="42" t="s">
        <v>17</v>
      </c>
      <c r="H5" s="43">
        <f>'Utkání-výsledky'!H14</f>
        <v>0</v>
      </c>
      <c r="I5" s="44">
        <f>'Utkání-výsledky'!H18</f>
        <v>2</v>
      </c>
      <c r="J5" s="42" t="s">
        <v>17</v>
      </c>
      <c r="K5" s="43">
        <f>'Utkání-výsledky'!F18</f>
        <v>1</v>
      </c>
      <c r="L5" s="44">
        <f>'Utkání-výsledky'!F23</f>
        <v>3</v>
      </c>
      <c r="M5" s="42" t="s">
        <v>17</v>
      </c>
      <c r="N5" s="43">
        <f>'Utkání-výsledky'!H23</f>
        <v>0</v>
      </c>
      <c r="O5" s="44">
        <f>'Utkání-výsledky'!H29</f>
        <v>1</v>
      </c>
      <c r="P5" s="42" t="s">
        <v>17</v>
      </c>
      <c r="Q5" s="43">
        <f>'Utkání-výsledky'!F29</f>
        <v>2</v>
      </c>
      <c r="R5" s="44">
        <f>'Utkání-výsledky'!F7</f>
        <v>3</v>
      </c>
      <c r="S5" s="42" t="s">
        <v>17</v>
      </c>
      <c r="T5" s="43">
        <f>'Utkání-výsledky'!H7</f>
        <v>0</v>
      </c>
      <c r="U5" s="44"/>
      <c r="V5" s="42" t="s">
        <v>17</v>
      </c>
      <c r="W5" s="43"/>
      <c r="X5" s="44"/>
      <c r="Y5" s="42" t="s">
        <v>17</v>
      </c>
      <c r="Z5" s="43"/>
      <c r="AA5" s="45">
        <f>F4+I4+L4+O4+R4</f>
        <v>9</v>
      </c>
      <c r="AB5" s="244">
        <f>IF(AS5&gt;0,AP5," ")</f>
        <v>12</v>
      </c>
      <c r="AC5" s="245" t="s">
        <v>17</v>
      </c>
      <c r="AD5" s="246">
        <f aca="true" t="shared" si="0" ref="AD5:AD15">IF(AS5&gt;0,AR5," ")</f>
        <v>3</v>
      </c>
      <c r="AE5" s="200" t="s">
        <v>62</v>
      </c>
      <c r="AO5" s="238">
        <f>SUM(F4:Z4)</f>
        <v>9</v>
      </c>
      <c r="AP5" s="239">
        <f>SUM(F5,I5,L5,O5,R5,U5,X5)</f>
        <v>12</v>
      </c>
      <c r="AQ5" s="240" t="s">
        <v>17</v>
      </c>
      <c r="AR5" s="239">
        <f>SUM(H5,K5,N5,Q5,T5,W5,Z5)</f>
        <v>3</v>
      </c>
      <c r="AS5" s="239">
        <f>AP5+AR5</f>
        <v>15</v>
      </c>
    </row>
    <row r="6" spans="2:45" ht="12.75" customHeight="1">
      <c r="B6" s="66"/>
      <c r="C6" s="417">
        <f>'Utkání-výsledky'!J14</f>
        <v>1</v>
      </c>
      <c r="D6" s="418"/>
      <c r="E6" s="419"/>
      <c r="F6" s="412" t="s">
        <v>36</v>
      </c>
      <c r="G6" s="413"/>
      <c r="H6" s="414"/>
      <c r="I6" s="420">
        <f>'Utkání-výsledky'!I24</f>
        <v>1</v>
      </c>
      <c r="J6" s="418"/>
      <c r="K6" s="419"/>
      <c r="L6" s="420">
        <f>'Utkání-výsledky'!J28</f>
        <v>1</v>
      </c>
      <c r="M6" s="418"/>
      <c r="N6" s="419"/>
      <c r="O6" s="420">
        <f>'Utkání-výsledky'!I8</f>
        <v>1</v>
      </c>
      <c r="P6" s="418"/>
      <c r="Q6" s="419"/>
      <c r="R6" s="420">
        <f>'Utkání-výsledky'!I17</f>
        <v>1</v>
      </c>
      <c r="S6" s="418"/>
      <c r="T6" s="419"/>
      <c r="U6" s="409"/>
      <c r="V6" s="410"/>
      <c r="W6" s="425"/>
      <c r="X6" s="409"/>
      <c r="Y6" s="410"/>
      <c r="Z6" s="426"/>
      <c r="AA6" s="50"/>
      <c r="AB6" s="247" t="str">
        <f>IF(AS6&gt;0,AO6," ")</f>
        <v> </v>
      </c>
      <c r="AC6" s="248" t="s">
        <v>17</v>
      </c>
      <c r="AD6" s="249" t="str">
        <f t="shared" si="0"/>
        <v> </v>
      </c>
      <c r="AE6" s="54"/>
      <c r="AO6" s="241"/>
      <c r="AP6" s="242"/>
      <c r="AQ6" s="243"/>
      <c r="AR6" s="243"/>
      <c r="AS6" s="242"/>
    </row>
    <row r="7" spans="2:45" ht="30" customHeight="1" thickBot="1">
      <c r="B7" s="65" t="str">
        <f>'Utkání-výsledky'!N5</f>
        <v>Hukvaldy</v>
      </c>
      <c r="C7" s="204">
        <f>H5</f>
        <v>0</v>
      </c>
      <c r="D7" s="42" t="s">
        <v>17</v>
      </c>
      <c r="E7" s="56">
        <f>F5</f>
        <v>3</v>
      </c>
      <c r="F7" s="415"/>
      <c r="G7" s="416" t="s">
        <v>29</v>
      </c>
      <c r="H7" s="427"/>
      <c r="I7" s="44">
        <f>'Utkání-výsledky'!F24</f>
        <v>1</v>
      </c>
      <c r="J7" s="42" t="s">
        <v>17</v>
      </c>
      <c r="K7" s="43">
        <f>'Utkání-výsledky'!H24</f>
        <v>2</v>
      </c>
      <c r="L7" s="44">
        <f>'Utkání-výsledky'!H28</f>
        <v>1</v>
      </c>
      <c r="M7" s="42" t="s">
        <v>17</v>
      </c>
      <c r="N7" s="43">
        <f>'Utkání-výsledky'!F28</f>
        <v>2</v>
      </c>
      <c r="O7" s="44">
        <f>'Utkání-výsledky'!F8</f>
        <v>0</v>
      </c>
      <c r="P7" s="42" t="s">
        <v>17</v>
      </c>
      <c r="Q7" s="43">
        <f>'Utkání-výsledky'!H8</f>
        <v>3</v>
      </c>
      <c r="R7" s="44">
        <f>'Utkání-výsledky'!F17</f>
        <v>1</v>
      </c>
      <c r="S7" s="42" t="s">
        <v>17</v>
      </c>
      <c r="T7" s="43">
        <f>'Utkání-výsledky'!H17</f>
        <v>2</v>
      </c>
      <c r="U7" s="44"/>
      <c r="V7" s="42" t="s">
        <v>17</v>
      </c>
      <c r="W7" s="43"/>
      <c r="X7" s="44"/>
      <c r="Y7" s="42" t="s">
        <v>17</v>
      </c>
      <c r="Z7" s="43"/>
      <c r="AA7" s="45">
        <f>C6+I6+L6+O6+R6</f>
        <v>5</v>
      </c>
      <c r="AB7" s="244">
        <f>IF(AS7&gt;0,AP7," ")</f>
        <v>3</v>
      </c>
      <c r="AC7" s="245" t="s">
        <v>17</v>
      </c>
      <c r="AD7" s="246">
        <f t="shared" si="0"/>
        <v>12</v>
      </c>
      <c r="AE7" s="200">
        <v>6</v>
      </c>
      <c r="AO7" s="238">
        <f>SUM(C6:C6)+SUM(I6:Z6)</f>
        <v>5</v>
      </c>
      <c r="AP7" s="239">
        <f>SUM(C7,I7,L7,O7,R7,U7,X7)</f>
        <v>3</v>
      </c>
      <c r="AQ7" s="240" t="s">
        <v>17</v>
      </c>
      <c r="AR7" s="239">
        <f>SUM(E7,K7,N7,Q7,T7,W7,Z7)</f>
        <v>12</v>
      </c>
      <c r="AS7" s="239">
        <f>AP7+AR7</f>
        <v>15</v>
      </c>
    </row>
    <row r="8" spans="2:45" ht="12" customHeight="1">
      <c r="B8" s="66"/>
      <c r="C8" s="420">
        <f>'Utkání-výsledky'!I18</f>
        <v>1</v>
      </c>
      <c r="D8" s="418"/>
      <c r="E8" s="419"/>
      <c r="F8" s="428">
        <f>'Utkání-výsledky'!J24</f>
        <v>2</v>
      </c>
      <c r="G8" s="428"/>
      <c r="H8" s="429"/>
      <c r="I8" s="412" t="s">
        <v>37</v>
      </c>
      <c r="J8" s="413"/>
      <c r="K8" s="414"/>
      <c r="L8" s="420">
        <f>'Utkání-výsledky'!I9</f>
        <v>1</v>
      </c>
      <c r="M8" s="418"/>
      <c r="N8" s="419"/>
      <c r="O8" s="420">
        <f>'Utkání-výsledky'!J13</f>
        <v>1</v>
      </c>
      <c r="P8" s="418"/>
      <c r="Q8" s="419"/>
      <c r="R8" s="420">
        <f>'Utkání-výsledky'!I27</f>
        <v>2</v>
      </c>
      <c r="S8" s="418"/>
      <c r="T8" s="419"/>
      <c r="U8" s="409"/>
      <c r="V8" s="410"/>
      <c r="W8" s="425"/>
      <c r="X8" s="409"/>
      <c r="Y8" s="410"/>
      <c r="Z8" s="426"/>
      <c r="AA8" s="50"/>
      <c r="AB8" s="247" t="str">
        <f>IF(AS8&gt;0,AO8," ")</f>
        <v> </v>
      </c>
      <c r="AC8" s="248" t="s">
        <v>17</v>
      </c>
      <c r="AD8" s="249" t="str">
        <f t="shared" si="0"/>
        <v> </v>
      </c>
      <c r="AE8" s="54"/>
      <c r="AO8" s="241"/>
      <c r="AP8" s="242"/>
      <c r="AQ8" s="243"/>
      <c r="AR8" s="243"/>
      <c r="AS8" s="242"/>
    </row>
    <row r="9" spans="2:45" ht="30" customHeight="1" thickBot="1">
      <c r="B9" s="65" t="str">
        <f>'Utkání-výsledky'!N6</f>
        <v>Proskovice</v>
      </c>
      <c r="C9" s="204">
        <f>K5</f>
        <v>1</v>
      </c>
      <c r="D9" s="42" t="s">
        <v>17</v>
      </c>
      <c r="E9" s="56">
        <f>I5</f>
        <v>2</v>
      </c>
      <c r="F9" s="205">
        <f>K7</f>
        <v>2</v>
      </c>
      <c r="G9" s="42" t="s">
        <v>17</v>
      </c>
      <c r="H9" s="43">
        <f>I7</f>
        <v>1</v>
      </c>
      <c r="I9" s="415"/>
      <c r="J9" s="416" t="s">
        <v>30</v>
      </c>
      <c r="K9" s="427"/>
      <c r="L9" s="44">
        <f>'Utkání-výsledky'!F9</f>
        <v>1</v>
      </c>
      <c r="M9" s="42" t="s">
        <v>17</v>
      </c>
      <c r="N9" s="43">
        <f>'Utkání-výsledky'!H9</f>
        <v>2</v>
      </c>
      <c r="O9" s="44">
        <f>'Utkání-výsledky'!H13</f>
        <v>1</v>
      </c>
      <c r="P9" s="42" t="s">
        <v>17</v>
      </c>
      <c r="Q9" s="43">
        <f>'Utkání-výsledky'!F13</f>
        <v>2</v>
      </c>
      <c r="R9" s="44">
        <f>'Utkání-výsledky'!F27</f>
        <v>3</v>
      </c>
      <c r="S9" s="42" t="s">
        <v>17</v>
      </c>
      <c r="T9" s="43">
        <f>'Utkání-výsledky'!H27</f>
        <v>0</v>
      </c>
      <c r="U9" s="44"/>
      <c r="V9" s="42" t="s">
        <v>17</v>
      </c>
      <c r="W9" s="43"/>
      <c r="X9" s="44"/>
      <c r="Y9" s="42" t="s">
        <v>17</v>
      </c>
      <c r="Z9" s="43"/>
      <c r="AA9" s="45">
        <f>C8+F8+L8+O8+R8</f>
        <v>7</v>
      </c>
      <c r="AB9" s="244">
        <f>IF(AS9&gt;0,AP9," ")</f>
        <v>8</v>
      </c>
      <c r="AC9" s="245" t="s">
        <v>17</v>
      </c>
      <c r="AD9" s="246">
        <f t="shared" si="0"/>
        <v>7</v>
      </c>
      <c r="AE9" s="200" t="s">
        <v>207</v>
      </c>
      <c r="AO9" s="238">
        <f>SUM(C8:F8)+SUM(L8:Z8)</f>
        <v>7</v>
      </c>
      <c r="AP9" s="239">
        <f>SUM(F9,C9,L9,O9,R9,U9,X9)</f>
        <v>8</v>
      </c>
      <c r="AQ9" s="240" t="s">
        <v>17</v>
      </c>
      <c r="AR9" s="239">
        <f>SUM(H9,E9,N9,Q9,T9,W9,Z9)</f>
        <v>7</v>
      </c>
      <c r="AS9" s="239">
        <f>AP9+AR9</f>
        <v>15</v>
      </c>
    </row>
    <row r="10" spans="2:45" ht="12" customHeight="1">
      <c r="B10" s="66"/>
      <c r="C10" s="430">
        <f>'Utkání-výsledky'!J23</f>
        <v>1</v>
      </c>
      <c r="D10" s="428"/>
      <c r="E10" s="428"/>
      <c r="F10" s="431">
        <f>'Utkání-výsledky'!I28</f>
        <v>2</v>
      </c>
      <c r="G10" s="431"/>
      <c r="H10" s="431"/>
      <c r="I10" s="428">
        <f>'Utkání-výsledky'!J9</f>
        <v>2</v>
      </c>
      <c r="J10" s="428"/>
      <c r="K10" s="429"/>
      <c r="L10" s="412" t="s">
        <v>38</v>
      </c>
      <c r="M10" s="413"/>
      <c r="N10" s="414"/>
      <c r="O10" s="420">
        <f>'Utkání-výsledky'!I19</f>
        <v>1</v>
      </c>
      <c r="P10" s="418"/>
      <c r="Q10" s="419"/>
      <c r="R10" s="420">
        <f>'Utkání-výsledky'!J12</f>
        <v>2</v>
      </c>
      <c r="S10" s="418"/>
      <c r="T10" s="419"/>
      <c r="U10" s="409"/>
      <c r="V10" s="410"/>
      <c r="W10" s="425"/>
      <c r="X10" s="409"/>
      <c r="Y10" s="410"/>
      <c r="Z10" s="426"/>
      <c r="AA10" s="50"/>
      <c r="AB10" s="247" t="str">
        <f>IF(AS10&gt;0,AO10," ")</f>
        <v> </v>
      </c>
      <c r="AC10" s="248" t="s">
        <v>17</v>
      </c>
      <c r="AD10" s="249" t="str">
        <f t="shared" si="0"/>
        <v> </v>
      </c>
      <c r="AE10" s="54"/>
      <c r="AO10" s="241"/>
      <c r="AP10" s="242"/>
      <c r="AQ10" s="243"/>
      <c r="AR10" s="243"/>
      <c r="AS10" s="242"/>
    </row>
    <row r="11" spans="2:45" ht="30" customHeight="1" thickBot="1">
      <c r="B11" s="65" t="str">
        <f>'Utkání-výsledky'!N7</f>
        <v>Vratimov </v>
      </c>
      <c r="C11" s="206">
        <f>N5</f>
        <v>0</v>
      </c>
      <c r="D11" s="59" t="s">
        <v>17</v>
      </c>
      <c r="E11" s="207">
        <f>L5</f>
        <v>3</v>
      </c>
      <c r="F11" s="206">
        <f>N7</f>
        <v>2</v>
      </c>
      <c r="G11" s="59" t="s">
        <v>17</v>
      </c>
      <c r="H11" s="207">
        <f>L7</f>
        <v>1</v>
      </c>
      <c r="I11" s="206">
        <f>N9</f>
        <v>2</v>
      </c>
      <c r="J11" s="59" t="s">
        <v>17</v>
      </c>
      <c r="K11" s="207">
        <f>L9</f>
        <v>1</v>
      </c>
      <c r="L11" s="415"/>
      <c r="M11" s="416" t="s">
        <v>31</v>
      </c>
      <c r="N11" s="427"/>
      <c r="O11" s="204">
        <f>'Utkání-výsledky'!F19</f>
        <v>0</v>
      </c>
      <c r="P11" s="42" t="s">
        <v>17</v>
      </c>
      <c r="Q11" s="43">
        <f>'Utkání-výsledky'!H19</f>
        <v>3</v>
      </c>
      <c r="R11" s="44">
        <f>'Utkání-výsledky'!H12</f>
        <v>2</v>
      </c>
      <c r="S11" s="42" t="s">
        <v>17</v>
      </c>
      <c r="T11" s="43">
        <f>'Utkání-výsledky'!F12</f>
        <v>1</v>
      </c>
      <c r="U11" s="57"/>
      <c r="V11" s="42" t="s">
        <v>17</v>
      </c>
      <c r="W11" s="56"/>
      <c r="X11" s="57"/>
      <c r="Y11" s="42" t="s">
        <v>17</v>
      </c>
      <c r="Z11" s="56"/>
      <c r="AA11" s="45">
        <f>SUM(C10:I10)+SUM(O10:Z10)</f>
        <v>8</v>
      </c>
      <c r="AB11" s="244">
        <f>IF(AS11&gt;0,AP11," ")</f>
        <v>6</v>
      </c>
      <c r="AC11" s="245" t="s">
        <v>17</v>
      </c>
      <c r="AD11" s="246">
        <f t="shared" si="0"/>
        <v>9</v>
      </c>
      <c r="AE11" s="200" t="s">
        <v>63</v>
      </c>
      <c r="AO11" s="238">
        <f>SUM(C10:I10)+SUM(O10:Z10)</f>
        <v>8</v>
      </c>
      <c r="AP11" s="239">
        <f>SUM(F11,I11,C11,O11,R11,U11,X11)</f>
        <v>6</v>
      </c>
      <c r="AQ11" s="240" t="s">
        <v>17</v>
      </c>
      <c r="AR11" s="239">
        <f>SUM(H11,K11,E11,Q11,T11,W11,Z11)</f>
        <v>9</v>
      </c>
      <c r="AS11" s="239">
        <f>AP11+AR11</f>
        <v>15</v>
      </c>
    </row>
    <row r="12" spans="2:45" ht="12" customHeight="1">
      <c r="B12" s="66"/>
      <c r="C12" s="432">
        <f>'Utkání-výsledky'!I29</f>
        <v>2</v>
      </c>
      <c r="D12" s="431"/>
      <c r="E12" s="431"/>
      <c r="F12" s="431">
        <f>'Utkání-výsledky'!J8</f>
        <v>2</v>
      </c>
      <c r="G12" s="431"/>
      <c r="H12" s="431"/>
      <c r="I12" s="428">
        <f>'Utkání-výsledky'!I13</f>
        <v>2</v>
      </c>
      <c r="J12" s="428"/>
      <c r="K12" s="428"/>
      <c r="L12" s="428">
        <f>'Utkání-výsledky'!J19</f>
        <v>2</v>
      </c>
      <c r="M12" s="428"/>
      <c r="N12" s="429"/>
      <c r="O12" s="412"/>
      <c r="P12" s="413"/>
      <c r="Q12" s="414"/>
      <c r="R12" s="420">
        <f>'Utkání-výsledky'!J22</f>
        <v>2</v>
      </c>
      <c r="S12" s="418"/>
      <c r="T12" s="419"/>
      <c r="U12" s="409"/>
      <c r="V12" s="410"/>
      <c r="W12" s="425"/>
      <c r="X12" s="409"/>
      <c r="Y12" s="410"/>
      <c r="Z12" s="426"/>
      <c r="AA12" s="50"/>
      <c r="AB12" s="247" t="str">
        <f>IF(AS12&gt;0,AO12," ")</f>
        <v> </v>
      </c>
      <c r="AC12" s="248" t="s">
        <v>17</v>
      </c>
      <c r="AD12" s="249" t="str">
        <f t="shared" si="0"/>
        <v> </v>
      </c>
      <c r="AE12" s="54"/>
      <c r="AO12" s="241"/>
      <c r="AP12" s="242"/>
      <c r="AQ12" s="243"/>
      <c r="AR12" s="243"/>
      <c r="AS12" s="242"/>
    </row>
    <row r="13" spans="2:45" ht="30" customHeight="1" thickBot="1">
      <c r="B13" s="408" t="str">
        <f>'Utkání-výsledky'!N8</f>
        <v>Výškovice</v>
      </c>
      <c r="C13" s="206">
        <f>Q5</f>
        <v>2</v>
      </c>
      <c r="D13" s="59" t="s">
        <v>17</v>
      </c>
      <c r="E13" s="207">
        <f>O5</f>
        <v>1</v>
      </c>
      <c r="F13" s="206">
        <f>Q7</f>
        <v>3</v>
      </c>
      <c r="G13" s="59" t="s">
        <v>17</v>
      </c>
      <c r="H13" s="207">
        <f>O7</f>
        <v>0</v>
      </c>
      <c r="I13" s="206">
        <f>Q9</f>
        <v>2</v>
      </c>
      <c r="J13" s="59" t="s">
        <v>17</v>
      </c>
      <c r="K13" s="207">
        <f>O9</f>
        <v>1</v>
      </c>
      <c r="L13" s="59">
        <f>Q11</f>
        <v>3</v>
      </c>
      <c r="M13" s="59" t="s">
        <v>17</v>
      </c>
      <c r="N13" s="62">
        <f>O11</f>
        <v>0</v>
      </c>
      <c r="O13" s="415"/>
      <c r="P13" s="416"/>
      <c r="Q13" s="427"/>
      <c r="R13" s="204">
        <f>'Utkání-výsledky'!H22</f>
        <v>3</v>
      </c>
      <c r="S13" s="42" t="s">
        <v>17</v>
      </c>
      <c r="T13" s="43">
        <f>'Utkání-výsledky'!F22</f>
        <v>0</v>
      </c>
      <c r="U13" s="57"/>
      <c r="V13" s="42" t="s">
        <v>17</v>
      </c>
      <c r="W13" s="56"/>
      <c r="X13" s="57"/>
      <c r="Y13" s="42" t="s">
        <v>17</v>
      </c>
      <c r="Z13" s="56"/>
      <c r="AA13" s="45">
        <f>C12+F12+I12+L12+R12</f>
        <v>10</v>
      </c>
      <c r="AB13" s="244">
        <f>IF(AS13&gt;0,AP13," ")</f>
        <v>13</v>
      </c>
      <c r="AC13" s="245" t="s">
        <v>17</v>
      </c>
      <c r="AD13" s="246">
        <f t="shared" si="0"/>
        <v>2</v>
      </c>
      <c r="AE13" s="367" t="s">
        <v>61</v>
      </c>
      <c r="AO13" s="238">
        <f>SUM(C12:L12)+SUM(R12:Z12)</f>
        <v>10</v>
      </c>
      <c r="AP13" s="239">
        <f>SUM(F13,I13,L13,C13,R13,U13,X13)</f>
        <v>13</v>
      </c>
      <c r="AQ13" s="240" t="s">
        <v>17</v>
      </c>
      <c r="AR13" s="239">
        <f>SUM(H13,K13,N13,E13,T13,W13,Z13)</f>
        <v>2</v>
      </c>
      <c r="AS13" s="239">
        <f>AP13+AR13</f>
        <v>15</v>
      </c>
    </row>
    <row r="14" spans="2:45" ht="12" customHeight="1">
      <c r="B14" s="66"/>
      <c r="C14" s="430">
        <f>'Utkání-výsledky'!J7</f>
        <v>1</v>
      </c>
      <c r="D14" s="428"/>
      <c r="E14" s="428"/>
      <c r="F14" s="428">
        <f>'Utkání-výsledky'!J17</f>
        <v>2</v>
      </c>
      <c r="G14" s="428"/>
      <c r="H14" s="428"/>
      <c r="I14" s="428">
        <f>'Utkání-výsledky'!J27</f>
        <v>1</v>
      </c>
      <c r="J14" s="428"/>
      <c r="K14" s="428"/>
      <c r="L14" s="428">
        <f>'Utkání-výsledky'!I12</f>
        <v>1</v>
      </c>
      <c r="M14" s="428"/>
      <c r="N14" s="428"/>
      <c r="O14" s="428">
        <f>'Utkání-výsledky'!I22</f>
        <v>1</v>
      </c>
      <c r="P14" s="428"/>
      <c r="Q14" s="429"/>
      <c r="R14" s="412">
        <v>2010</v>
      </c>
      <c r="S14" s="413"/>
      <c r="T14" s="414"/>
      <c r="U14" s="409"/>
      <c r="V14" s="410"/>
      <c r="W14" s="425"/>
      <c r="X14" s="409"/>
      <c r="Y14" s="410"/>
      <c r="Z14" s="426"/>
      <c r="AA14" s="50"/>
      <c r="AB14" s="247" t="str">
        <f>IF(AS14&gt;0,AO14," ")</f>
        <v> </v>
      </c>
      <c r="AC14" s="248" t="s">
        <v>17</v>
      </c>
      <c r="AD14" s="249" t="str">
        <f t="shared" si="0"/>
        <v> </v>
      </c>
      <c r="AE14" s="54"/>
      <c r="AO14" s="241"/>
      <c r="AP14" s="242"/>
      <c r="AQ14" s="243"/>
      <c r="AR14" s="243"/>
      <c r="AS14" s="242"/>
    </row>
    <row r="15" spans="2:45" ht="30" customHeight="1" thickBot="1">
      <c r="B15" s="65" t="str">
        <f>'Utkání-výsledky'!N9</f>
        <v>Krmelín</v>
      </c>
      <c r="C15" s="208">
        <f>T5</f>
        <v>0</v>
      </c>
      <c r="D15" s="59" t="s">
        <v>17</v>
      </c>
      <c r="E15" s="209">
        <f>R5</f>
        <v>3</v>
      </c>
      <c r="F15" s="210">
        <f>T7</f>
        <v>2</v>
      </c>
      <c r="G15" s="59" t="s">
        <v>17</v>
      </c>
      <c r="H15" s="209">
        <f>R7</f>
        <v>1</v>
      </c>
      <c r="I15" s="210">
        <f>T9</f>
        <v>0</v>
      </c>
      <c r="J15" s="59" t="s">
        <v>17</v>
      </c>
      <c r="K15" s="209">
        <f>R9</f>
        <v>3</v>
      </c>
      <c r="L15" s="61">
        <f>T11</f>
        <v>1</v>
      </c>
      <c r="M15" s="59" t="s">
        <v>17</v>
      </c>
      <c r="N15" s="60">
        <f>R11</f>
        <v>2</v>
      </c>
      <c r="O15" s="59">
        <f>T13</f>
        <v>0</v>
      </c>
      <c r="P15" s="59" t="s">
        <v>17</v>
      </c>
      <c r="Q15" s="62">
        <f>R13</f>
        <v>3</v>
      </c>
      <c r="R15" s="415"/>
      <c r="S15" s="416">
        <v>2</v>
      </c>
      <c r="T15" s="427"/>
      <c r="U15" s="55"/>
      <c r="V15" s="42" t="s">
        <v>17</v>
      </c>
      <c r="W15" s="56"/>
      <c r="X15" s="57"/>
      <c r="Y15" s="42" t="s">
        <v>17</v>
      </c>
      <c r="Z15" s="56"/>
      <c r="AA15" s="45">
        <f>C14+F14+I14+L14+O14</f>
        <v>6</v>
      </c>
      <c r="AB15" s="244">
        <f>IF(AS15&gt;0,AP15," ")</f>
        <v>3</v>
      </c>
      <c r="AC15" s="245" t="s">
        <v>17</v>
      </c>
      <c r="AD15" s="246">
        <f t="shared" si="0"/>
        <v>12</v>
      </c>
      <c r="AE15" s="200" t="s">
        <v>209</v>
      </c>
      <c r="AO15" s="238">
        <f>SUM(C14:O14)+SUM(U14:Z14)</f>
        <v>6</v>
      </c>
      <c r="AP15" s="239">
        <f>SUM(F15,I15,L15,O15,C15,U15,X15)</f>
        <v>3</v>
      </c>
      <c r="AQ15" s="240" t="s">
        <v>17</v>
      </c>
      <c r="AR15" s="239">
        <f>SUM(H15,K15,N15,Q15,E15,W15,Z15)</f>
        <v>12</v>
      </c>
      <c r="AS15" s="239">
        <f>AP15+AR15</f>
        <v>15</v>
      </c>
    </row>
    <row r="16" spans="2:31" ht="9.75" customHeight="1" hidden="1">
      <c r="B16" s="66"/>
      <c r="C16" s="435"/>
      <c r="D16" s="436"/>
      <c r="E16" s="436"/>
      <c r="F16" s="436"/>
      <c r="G16" s="436"/>
      <c r="H16" s="436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/>
      <c r="U16" s="412"/>
      <c r="V16" s="413"/>
      <c r="W16" s="414"/>
      <c r="X16" s="409"/>
      <c r="Y16" s="410"/>
      <c r="Z16" s="426"/>
      <c r="AA16" s="50"/>
      <c r="AB16" s="51"/>
      <c r="AC16" s="52"/>
      <c r="AD16" s="53"/>
      <c r="AE16" s="54"/>
    </row>
    <row r="17" spans="2:31" ht="30" customHeight="1" hidden="1" thickBot="1">
      <c r="B17" s="65">
        <f>'Utkání-výsledky'!N10</f>
        <v>0</v>
      </c>
      <c r="C17" s="58"/>
      <c r="D17" s="59" t="s">
        <v>17</v>
      </c>
      <c r="E17" s="60"/>
      <c r="F17" s="61"/>
      <c r="G17" s="59" t="s">
        <v>17</v>
      </c>
      <c r="H17" s="60"/>
      <c r="I17" s="61"/>
      <c r="J17" s="59" t="s">
        <v>17</v>
      </c>
      <c r="K17" s="60"/>
      <c r="L17" s="61"/>
      <c r="M17" s="59" t="s">
        <v>17</v>
      </c>
      <c r="N17" s="60"/>
      <c r="O17" s="61"/>
      <c r="P17" s="59" t="s">
        <v>17</v>
      </c>
      <c r="Q17" s="60"/>
      <c r="R17" s="59"/>
      <c r="S17" s="59" t="s">
        <v>17</v>
      </c>
      <c r="T17" s="63"/>
      <c r="U17" s="415"/>
      <c r="V17" s="416"/>
      <c r="W17" s="427"/>
      <c r="X17" s="55"/>
      <c r="Y17" s="42" t="s">
        <v>17</v>
      </c>
      <c r="Z17" s="56"/>
      <c r="AA17" s="45">
        <f>SUM(C16:R16)+SUM(X16:Z16)</f>
        <v>0</v>
      </c>
      <c r="AB17" s="46">
        <f>C17+F17+I17+L17+O17+R17+X17</f>
        <v>0</v>
      </c>
      <c r="AC17" s="47" t="s">
        <v>17</v>
      </c>
      <c r="AD17" s="48">
        <f>E17+H17+K17+N17+Q17+T17+Z17</f>
        <v>0</v>
      </c>
      <c r="AE17" s="49"/>
    </row>
    <row r="18" spans="2:31" ht="9.75" customHeight="1" hidden="1">
      <c r="B18" s="66"/>
      <c r="C18" s="435"/>
      <c r="D18" s="436"/>
      <c r="E18" s="436"/>
      <c r="F18" s="436"/>
      <c r="G18" s="436"/>
      <c r="H18" s="436"/>
      <c r="I18" s="409"/>
      <c r="J18" s="410"/>
      <c r="K18" s="425"/>
      <c r="L18" s="409"/>
      <c r="M18" s="410"/>
      <c r="N18" s="425"/>
      <c r="O18" s="409"/>
      <c r="P18" s="410"/>
      <c r="Q18" s="425"/>
      <c r="R18" s="433"/>
      <c r="S18" s="433"/>
      <c r="T18" s="433"/>
      <c r="U18" s="433"/>
      <c r="V18" s="433"/>
      <c r="W18" s="434"/>
      <c r="X18" s="412"/>
      <c r="Y18" s="413"/>
      <c r="Z18" s="414"/>
      <c r="AA18" s="50"/>
      <c r="AB18" s="51"/>
      <c r="AC18" s="52"/>
      <c r="AD18" s="53"/>
      <c r="AE18" s="54"/>
    </row>
    <row r="19" spans="2:31" ht="30" customHeight="1" hidden="1" thickBot="1">
      <c r="B19" s="65">
        <f>'Utkání-výsledky'!N11</f>
        <v>0</v>
      </c>
      <c r="C19" s="59"/>
      <c r="D19" s="59" t="s">
        <v>17</v>
      </c>
      <c r="E19" s="62"/>
      <c r="F19" s="59"/>
      <c r="G19" s="59" t="s">
        <v>17</v>
      </c>
      <c r="H19" s="62"/>
      <c r="I19" s="59"/>
      <c r="J19" s="59" t="s">
        <v>17</v>
      </c>
      <c r="K19" s="62"/>
      <c r="L19" s="59"/>
      <c r="M19" s="59" t="s">
        <v>17</v>
      </c>
      <c r="N19" s="62"/>
      <c r="O19" s="59"/>
      <c r="P19" s="59" t="s">
        <v>17</v>
      </c>
      <c r="Q19" s="62"/>
      <c r="R19" s="59"/>
      <c r="S19" s="59" t="s">
        <v>17</v>
      </c>
      <c r="T19" s="62"/>
      <c r="U19" s="59"/>
      <c r="V19" s="59" t="s">
        <v>17</v>
      </c>
      <c r="W19" s="62"/>
      <c r="X19" s="415"/>
      <c r="Y19" s="416"/>
      <c r="Z19" s="427"/>
      <c r="AA19" s="45">
        <f>SUM(C18:U18)</f>
        <v>0</v>
      </c>
      <c r="AB19" s="46">
        <f>C19+F19+I19+L19+O19+R19+U19</f>
        <v>0</v>
      </c>
      <c r="AC19" s="47" t="s">
        <v>17</v>
      </c>
      <c r="AD19" s="48">
        <f>E19+H19+K19+N19+Q19+T19+W19</f>
        <v>0</v>
      </c>
      <c r="AE19" s="49"/>
    </row>
    <row r="21" spans="2:3" ht="15.75">
      <c r="B21" s="64"/>
      <c r="C21" s="64"/>
    </row>
  </sheetData>
  <sheetProtection selectLockedCells="1" selectUnlockedCells="1"/>
  <mergeCells count="73">
    <mergeCell ref="X18:Z19"/>
    <mergeCell ref="C18:E18"/>
    <mergeCell ref="F18:H18"/>
    <mergeCell ref="I18:K18"/>
    <mergeCell ref="L18:N18"/>
    <mergeCell ref="U18:W18"/>
    <mergeCell ref="O18:Q18"/>
    <mergeCell ref="R18:T18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4:W14"/>
    <mergeCell ref="X14:Z14"/>
    <mergeCell ref="U10:W10"/>
    <mergeCell ref="X10:Z10"/>
    <mergeCell ref="O12:Q13"/>
    <mergeCell ref="R12:T12"/>
    <mergeCell ref="U12:W12"/>
    <mergeCell ref="X12:Z12"/>
    <mergeCell ref="O10:Q10"/>
    <mergeCell ref="R10:T10"/>
    <mergeCell ref="C12:E12"/>
    <mergeCell ref="F12:H12"/>
    <mergeCell ref="I12:K12"/>
    <mergeCell ref="L12:N12"/>
    <mergeCell ref="C10:E10"/>
    <mergeCell ref="F10:H10"/>
    <mergeCell ref="I10:K10"/>
    <mergeCell ref="L10:N11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U6:W6"/>
    <mergeCell ref="X6:Z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O3:Q3"/>
    <mergeCell ref="R3:T3"/>
    <mergeCell ref="U3:W3"/>
    <mergeCell ref="X3:Z3"/>
    <mergeCell ref="C3:E3"/>
    <mergeCell ref="F3:H3"/>
    <mergeCell ref="I3:K3"/>
    <mergeCell ref="L3:N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  <rowBreaks count="1" manualBreakCount="1">
    <brk id="19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N47" sqref="N47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3" width="10.8515625" style="0" customWidth="1"/>
    <col min="5" max="5" width="5.57421875" style="0" customWidth="1"/>
    <col min="6" max="7" width="12.28125" style="0" customWidth="1"/>
    <col min="9" max="9" width="12.421875" style="0" customWidth="1"/>
  </cols>
  <sheetData>
    <row r="1" ht="19.5" customHeight="1">
      <c r="F1" s="202" t="s">
        <v>108</v>
      </c>
    </row>
    <row r="2" ht="15.75">
      <c r="F2" s="222" t="s">
        <v>109</v>
      </c>
    </row>
    <row r="3" ht="15.75">
      <c r="F3" s="222"/>
    </row>
    <row r="4" spans="2:6" ht="15.75">
      <c r="B4" s="227" t="s">
        <v>135</v>
      </c>
      <c r="F4" s="222"/>
    </row>
    <row r="5" spans="2:6" ht="15.75">
      <c r="B5" s="227" t="s">
        <v>136</v>
      </c>
      <c r="F5" s="222"/>
    </row>
    <row r="6" spans="2:4" ht="15.75">
      <c r="B6" s="227" t="s">
        <v>137</v>
      </c>
      <c r="D6" s="222"/>
    </row>
    <row r="7" spans="2:4" ht="15.75">
      <c r="B7" s="227" t="s">
        <v>138</v>
      </c>
      <c r="D7" s="222"/>
    </row>
    <row r="8" spans="2:4" ht="15.75">
      <c r="B8" s="227"/>
      <c r="D8" s="222"/>
    </row>
    <row r="9" spans="2:4" ht="15.75">
      <c r="B9" s="225" t="s">
        <v>110</v>
      </c>
      <c r="D9" s="222"/>
    </row>
    <row r="10" spans="1:9" ht="14.25">
      <c r="A10" s="226">
        <v>1</v>
      </c>
      <c r="B10" s="227" t="s">
        <v>75</v>
      </c>
      <c r="C10" s="227"/>
      <c r="D10" s="227"/>
      <c r="E10" s="227"/>
      <c r="F10" s="227"/>
      <c r="G10" s="227"/>
      <c r="H10" s="227"/>
      <c r="I10" s="227"/>
    </row>
    <row r="11" spans="1:9" ht="14.25">
      <c r="A11" s="226">
        <v>2</v>
      </c>
      <c r="B11" s="227" t="s">
        <v>33</v>
      </c>
      <c r="C11" s="227"/>
      <c r="D11" s="227"/>
      <c r="E11" s="227"/>
      <c r="F11" s="227"/>
      <c r="G11" s="227"/>
      <c r="H11" s="227"/>
      <c r="I11" s="227"/>
    </row>
    <row r="12" spans="1:9" ht="14.25">
      <c r="A12" s="226">
        <v>3</v>
      </c>
      <c r="B12" s="227" t="s">
        <v>24</v>
      </c>
      <c r="C12" s="227"/>
      <c r="D12" s="227"/>
      <c r="E12" s="227"/>
      <c r="F12" s="227"/>
      <c r="G12" s="227"/>
      <c r="H12" s="227"/>
      <c r="I12" s="227"/>
    </row>
    <row r="13" spans="1:9" ht="14.25">
      <c r="A13" s="226">
        <v>4</v>
      </c>
      <c r="B13" s="227" t="s">
        <v>57</v>
      </c>
      <c r="C13" s="227"/>
      <c r="D13" s="227"/>
      <c r="E13" s="227"/>
      <c r="F13" s="227"/>
      <c r="G13" s="227"/>
      <c r="H13" s="227"/>
      <c r="I13" s="227"/>
    </row>
    <row r="14" spans="1:9" ht="14.25">
      <c r="A14" s="226">
        <v>5</v>
      </c>
      <c r="B14" s="227" t="s">
        <v>76</v>
      </c>
      <c r="C14" s="227"/>
      <c r="D14" s="227"/>
      <c r="E14" s="227"/>
      <c r="F14" s="227"/>
      <c r="G14" s="227"/>
      <c r="H14" s="227"/>
      <c r="I14" s="227"/>
    </row>
    <row r="15" spans="1:9" ht="14.25">
      <c r="A15" s="226">
        <v>6</v>
      </c>
      <c r="B15" s="227" t="s">
        <v>34</v>
      </c>
      <c r="C15" s="227"/>
      <c r="D15" s="227"/>
      <c r="E15" s="227"/>
      <c r="F15" s="227"/>
      <c r="G15" s="227"/>
      <c r="H15" s="227"/>
      <c r="I15" s="227"/>
    </row>
    <row r="16" spans="1:9" ht="15">
      <c r="A16" s="226"/>
      <c r="B16" s="224" t="s">
        <v>115</v>
      </c>
      <c r="C16" s="227" t="s">
        <v>119</v>
      </c>
      <c r="D16" s="227"/>
      <c r="E16" s="227"/>
      <c r="F16" s="227"/>
      <c r="G16" s="227"/>
      <c r="H16" s="227"/>
      <c r="I16" s="227"/>
    </row>
    <row r="17" spans="1:9" ht="14.25">
      <c r="A17" s="226"/>
      <c r="D17" s="227"/>
      <c r="E17" s="227"/>
      <c r="F17" s="227"/>
      <c r="G17" s="227"/>
      <c r="H17" s="227"/>
      <c r="I17" s="227"/>
    </row>
    <row r="18" spans="1:9" ht="14.25">
      <c r="A18" s="227"/>
      <c r="B18" s="227"/>
      <c r="C18" s="227"/>
      <c r="D18" s="227"/>
      <c r="E18" s="227"/>
      <c r="F18" s="227"/>
      <c r="G18" s="227"/>
      <c r="H18" s="227"/>
      <c r="I18" s="227"/>
    </row>
    <row r="19" spans="2:9" ht="15.75">
      <c r="B19" s="225" t="s">
        <v>111</v>
      </c>
      <c r="C19" s="227"/>
      <c r="D19" s="227"/>
      <c r="E19" s="227"/>
      <c r="F19" s="227"/>
      <c r="G19" s="227"/>
      <c r="H19" s="227"/>
      <c r="I19" s="227"/>
    </row>
    <row r="20" spans="1:9" ht="15">
      <c r="A20" s="224"/>
      <c r="B20" s="221" t="s">
        <v>113</v>
      </c>
      <c r="C20" s="227"/>
      <c r="D20" s="227"/>
      <c r="E20" s="227"/>
      <c r="F20" s="221" t="s">
        <v>114</v>
      </c>
      <c r="G20" s="227"/>
      <c r="H20" s="227"/>
      <c r="I20" s="227"/>
    </row>
    <row r="21" spans="1:9" ht="14.25">
      <c r="A21" s="226">
        <v>1</v>
      </c>
      <c r="B21" s="227" t="s">
        <v>89</v>
      </c>
      <c r="C21" s="227"/>
      <c r="D21" s="227"/>
      <c r="E21" s="226">
        <v>1</v>
      </c>
      <c r="F21" s="227" t="s">
        <v>97</v>
      </c>
      <c r="G21" s="227"/>
      <c r="H21" s="227"/>
      <c r="I21" s="227"/>
    </row>
    <row r="22" spans="1:9" ht="14.25">
      <c r="A22" s="226">
        <v>2</v>
      </c>
      <c r="B22" s="227" t="s">
        <v>93</v>
      </c>
      <c r="C22" s="227"/>
      <c r="D22" s="227"/>
      <c r="E22" s="226">
        <v>2</v>
      </c>
      <c r="F22" s="227" t="s">
        <v>75</v>
      </c>
      <c r="G22" s="227"/>
      <c r="H22" s="227"/>
      <c r="I22" s="227"/>
    </row>
    <row r="23" spans="1:9" ht="14.25">
      <c r="A23" s="226">
        <v>3</v>
      </c>
      <c r="B23" s="227" t="s">
        <v>90</v>
      </c>
      <c r="C23" s="227"/>
      <c r="D23" s="227"/>
      <c r="E23" s="226">
        <v>3</v>
      </c>
      <c r="F23" s="227" t="s">
        <v>33</v>
      </c>
      <c r="G23" s="227"/>
      <c r="H23" s="227"/>
      <c r="I23" s="227"/>
    </row>
    <row r="24" spans="1:9" ht="14.25">
      <c r="A24" s="226">
        <v>4</v>
      </c>
      <c r="B24" s="227" t="s">
        <v>95</v>
      </c>
      <c r="C24" s="227"/>
      <c r="D24" s="227"/>
      <c r="E24" s="226">
        <v>4</v>
      </c>
      <c r="F24" s="227" t="s">
        <v>98</v>
      </c>
      <c r="G24" s="227"/>
      <c r="H24" s="227"/>
      <c r="I24" s="227"/>
    </row>
    <row r="25" spans="1:9" ht="14.25">
      <c r="A25" s="226">
        <v>5</v>
      </c>
      <c r="B25" s="227" t="s">
        <v>94</v>
      </c>
      <c r="C25" s="227"/>
      <c r="D25" s="227"/>
      <c r="E25" s="226">
        <v>5</v>
      </c>
      <c r="F25" s="227" t="s">
        <v>96</v>
      </c>
      <c r="G25" s="227"/>
      <c r="H25" s="227"/>
      <c r="I25" s="227"/>
    </row>
    <row r="26" spans="1:9" ht="15">
      <c r="A26" s="226">
        <v>6</v>
      </c>
      <c r="B26" s="227" t="s">
        <v>91</v>
      </c>
      <c r="C26" s="227"/>
      <c r="D26" s="227"/>
      <c r="E26" s="226"/>
      <c r="F26" s="224" t="s">
        <v>115</v>
      </c>
      <c r="G26" s="227"/>
      <c r="H26" s="227"/>
      <c r="I26" s="227"/>
    </row>
    <row r="27" spans="1:9" ht="14.25">
      <c r="A27" s="226">
        <v>7</v>
      </c>
      <c r="B27" s="227" t="s">
        <v>88</v>
      </c>
      <c r="C27" s="227"/>
      <c r="D27" s="227"/>
      <c r="E27" s="227"/>
      <c r="F27" s="227" t="s">
        <v>116</v>
      </c>
      <c r="G27" s="227" t="s">
        <v>131</v>
      </c>
      <c r="H27" s="227"/>
      <c r="I27" s="227"/>
    </row>
    <row r="28" spans="1:9" ht="14.25">
      <c r="A28" s="226">
        <v>8</v>
      </c>
      <c r="B28" s="227" t="s">
        <v>92</v>
      </c>
      <c r="C28" s="227"/>
      <c r="D28" s="227"/>
      <c r="E28" s="227"/>
      <c r="F28" s="227" t="s">
        <v>117</v>
      </c>
      <c r="G28" s="227" t="s">
        <v>134</v>
      </c>
      <c r="H28" s="227"/>
      <c r="I28" s="227"/>
    </row>
    <row r="29" spans="1:9" ht="15">
      <c r="A29" s="227"/>
      <c r="B29" s="224" t="s">
        <v>115</v>
      </c>
      <c r="C29" s="227"/>
      <c r="D29" s="227"/>
      <c r="E29" s="227"/>
      <c r="F29" s="227"/>
      <c r="G29" s="227"/>
      <c r="H29" s="227" t="s">
        <v>132</v>
      </c>
      <c r="I29" s="227"/>
    </row>
    <row r="30" spans="1:9" ht="14.25">
      <c r="A30" s="227"/>
      <c r="B30" s="227" t="s">
        <v>120</v>
      </c>
      <c r="C30" s="227"/>
      <c r="D30" s="227"/>
      <c r="E30" s="227"/>
      <c r="F30" s="227"/>
      <c r="G30" s="227" t="s">
        <v>118</v>
      </c>
      <c r="H30" s="227" t="s">
        <v>133</v>
      </c>
      <c r="I30" s="227"/>
    </row>
    <row r="31" spans="1:9" ht="14.25">
      <c r="A31" s="227"/>
      <c r="B31" s="227"/>
      <c r="C31" s="227"/>
      <c r="D31" s="227"/>
      <c r="E31" s="227"/>
      <c r="F31" s="227"/>
      <c r="G31" s="227"/>
      <c r="H31" s="227"/>
      <c r="I31" s="227"/>
    </row>
    <row r="32" spans="1:9" ht="15">
      <c r="A32" s="227"/>
      <c r="B32" s="224"/>
      <c r="C32" s="227"/>
      <c r="D32" s="227"/>
      <c r="E32" s="227"/>
      <c r="F32" s="227"/>
      <c r="G32" s="227"/>
      <c r="H32" s="227"/>
      <c r="I32" s="227"/>
    </row>
    <row r="33" spans="2:9" ht="15.75">
      <c r="B33" s="225" t="s">
        <v>112</v>
      </c>
      <c r="C33" s="227"/>
      <c r="D33" s="227"/>
      <c r="E33" s="227"/>
      <c r="F33" s="227"/>
      <c r="G33" s="227"/>
      <c r="H33" s="227"/>
      <c r="I33" s="227"/>
    </row>
    <row r="34" spans="1:9" ht="15">
      <c r="A34" s="224"/>
      <c r="B34" s="221" t="s">
        <v>113</v>
      </c>
      <c r="C34" s="227"/>
      <c r="D34" s="227"/>
      <c r="E34" s="227"/>
      <c r="F34" s="221" t="s">
        <v>114</v>
      </c>
      <c r="G34" s="227"/>
      <c r="H34" s="227"/>
      <c r="I34" s="227"/>
    </row>
    <row r="35" spans="1:9" ht="14.25">
      <c r="A35" s="226">
        <v>1</v>
      </c>
      <c r="B35" s="227" t="s">
        <v>101</v>
      </c>
      <c r="C35" s="227"/>
      <c r="D35" s="227"/>
      <c r="E35" s="226">
        <v>1</v>
      </c>
      <c r="F35" s="227" t="s">
        <v>33</v>
      </c>
      <c r="G35" s="227"/>
      <c r="H35" s="227"/>
      <c r="I35" s="227"/>
    </row>
    <row r="36" spans="1:9" ht="14.25">
      <c r="A36" s="226">
        <v>2</v>
      </c>
      <c r="B36" s="227" t="s">
        <v>102</v>
      </c>
      <c r="C36" s="227"/>
      <c r="D36" s="227"/>
      <c r="E36" s="226">
        <v>2</v>
      </c>
      <c r="F36" s="227" t="s">
        <v>107</v>
      </c>
      <c r="G36" s="227"/>
      <c r="H36" s="227"/>
      <c r="I36" s="227"/>
    </row>
    <row r="37" spans="1:9" ht="14.25">
      <c r="A37" s="226">
        <v>3</v>
      </c>
      <c r="B37" s="227" t="s">
        <v>24</v>
      </c>
      <c r="C37" s="227"/>
      <c r="D37" s="227"/>
      <c r="E37" s="226">
        <v>3</v>
      </c>
      <c r="F37" s="227" t="s">
        <v>106</v>
      </c>
      <c r="G37" s="227"/>
      <c r="H37" s="227"/>
      <c r="I37" s="227"/>
    </row>
    <row r="38" spans="1:9" ht="14.25">
      <c r="A38" s="226">
        <v>4</v>
      </c>
      <c r="B38" s="227" t="s">
        <v>57</v>
      </c>
      <c r="C38" s="227"/>
      <c r="D38" s="227"/>
      <c r="E38" s="226">
        <v>4</v>
      </c>
      <c r="F38" s="227" t="s">
        <v>105</v>
      </c>
      <c r="G38" s="227"/>
      <c r="H38" s="227"/>
      <c r="I38" s="227"/>
    </row>
    <row r="39" spans="1:9" ht="15">
      <c r="A39" s="226">
        <v>5</v>
      </c>
      <c r="B39" s="227" t="s">
        <v>104</v>
      </c>
      <c r="C39" s="227"/>
      <c r="D39" s="227"/>
      <c r="E39" s="226"/>
      <c r="F39" s="224" t="s">
        <v>115</v>
      </c>
      <c r="G39" s="227"/>
      <c r="H39" s="227"/>
      <c r="I39" s="227"/>
    </row>
    <row r="40" spans="1:9" ht="14.25">
      <c r="A40" s="226">
        <v>6</v>
      </c>
      <c r="B40" s="227" t="s">
        <v>99</v>
      </c>
      <c r="C40" s="227"/>
      <c r="D40" s="227"/>
      <c r="E40" s="226"/>
      <c r="F40" s="227" t="s">
        <v>121</v>
      </c>
      <c r="G40" s="227"/>
      <c r="H40" s="227"/>
      <c r="I40" s="227"/>
    </row>
    <row r="41" spans="1:9" ht="14.25">
      <c r="A41" s="226">
        <v>7</v>
      </c>
      <c r="B41" s="227" t="s">
        <v>103</v>
      </c>
      <c r="C41" s="227"/>
      <c r="D41" s="227"/>
      <c r="E41" s="227"/>
      <c r="G41" s="227"/>
      <c r="H41" s="227"/>
      <c r="I41" s="227"/>
    </row>
    <row r="42" spans="1:9" ht="14.25">
      <c r="A42" s="226">
        <v>8</v>
      </c>
      <c r="B42" s="227" t="s">
        <v>100</v>
      </c>
      <c r="C42" s="227"/>
      <c r="D42" s="227"/>
      <c r="E42" s="227"/>
      <c r="F42" s="227"/>
      <c r="G42" s="227"/>
      <c r="H42" s="227"/>
      <c r="I42" s="227"/>
    </row>
    <row r="43" spans="1:9" ht="15">
      <c r="A43" s="227"/>
      <c r="B43" s="224" t="s">
        <v>115</v>
      </c>
      <c r="C43" s="227"/>
      <c r="D43" s="227"/>
      <c r="E43" s="227"/>
      <c r="F43" s="227"/>
      <c r="G43" s="227"/>
      <c r="H43" s="227"/>
      <c r="I43" s="227"/>
    </row>
    <row r="44" spans="1:9" ht="14.25">
      <c r="A44" s="227"/>
      <c r="B44" s="227" t="s">
        <v>120</v>
      </c>
      <c r="C44" s="227"/>
      <c r="D44" s="227"/>
      <c r="E44" s="227"/>
      <c r="F44" s="227"/>
      <c r="G44" s="227"/>
      <c r="H44" s="227"/>
      <c r="I44" s="227"/>
    </row>
    <row r="45" spans="1:9" ht="14.25">
      <c r="A45" s="227"/>
      <c r="B45" s="227"/>
      <c r="C45" s="227"/>
      <c r="D45" s="227"/>
      <c r="E45" s="227"/>
      <c r="F45" s="227"/>
      <c r="G45" s="227"/>
      <c r="H45" s="227"/>
      <c r="I45" s="227"/>
    </row>
    <row r="46" spans="1:9" ht="15">
      <c r="A46" s="227"/>
      <c r="B46" s="224" t="s">
        <v>129</v>
      </c>
      <c r="C46" s="227"/>
      <c r="D46" s="227"/>
      <c r="E46" s="227"/>
      <c r="F46" s="227"/>
      <c r="G46" s="224">
        <v>31</v>
      </c>
      <c r="H46" s="227"/>
      <c r="I46" s="227"/>
    </row>
    <row r="47" spans="1:9" ht="15">
      <c r="A47" s="227"/>
      <c r="B47" s="224" t="s">
        <v>122</v>
      </c>
      <c r="C47" s="227"/>
      <c r="D47" s="227"/>
      <c r="E47" s="227"/>
      <c r="F47" s="227"/>
      <c r="G47" s="224">
        <f>15+28+28+13+12</f>
        <v>96</v>
      </c>
      <c r="H47" s="227"/>
      <c r="I47" s="227"/>
    </row>
    <row r="48" spans="1:9" ht="14.25">
      <c r="A48" s="227"/>
      <c r="B48" s="227"/>
      <c r="C48" s="227"/>
      <c r="D48" s="227"/>
      <c r="E48" s="227"/>
      <c r="F48" s="227"/>
      <c r="G48" s="227"/>
      <c r="H48" s="227"/>
      <c r="I48" s="227"/>
    </row>
    <row r="49" spans="1:9" ht="15">
      <c r="A49" s="227"/>
      <c r="B49" s="224" t="s">
        <v>123</v>
      </c>
      <c r="C49" s="227"/>
      <c r="D49" s="227" t="s">
        <v>124</v>
      </c>
      <c r="E49" s="227"/>
      <c r="F49" s="227"/>
      <c r="G49" s="227"/>
      <c r="H49" s="227"/>
      <c r="I49" s="227"/>
    </row>
    <row r="50" spans="1:9" ht="14.25">
      <c r="A50" s="227"/>
      <c r="B50" s="227"/>
      <c r="C50" s="227"/>
      <c r="D50" s="227" t="s">
        <v>125</v>
      </c>
      <c r="E50" s="227"/>
      <c r="F50" s="227"/>
      <c r="G50" s="227"/>
      <c r="H50" s="227"/>
      <c r="I50" s="227"/>
    </row>
    <row r="51" spans="1:9" ht="14.25">
      <c r="A51" s="227"/>
      <c r="B51" s="227"/>
      <c r="C51" s="227"/>
      <c r="D51" s="227" t="s">
        <v>130</v>
      </c>
      <c r="E51" s="227"/>
      <c r="F51" s="227"/>
      <c r="G51" s="227"/>
      <c r="H51" s="227"/>
      <c r="I51" s="227"/>
    </row>
    <row r="52" spans="1:9" ht="14.25">
      <c r="A52" s="227"/>
      <c r="B52" s="227"/>
      <c r="C52" s="227"/>
      <c r="D52" s="227"/>
      <c r="E52" s="227"/>
      <c r="F52" s="227"/>
      <c r="G52" s="227"/>
      <c r="H52" s="227"/>
      <c r="I52" s="227"/>
    </row>
    <row r="53" spans="1:9" ht="15">
      <c r="A53" s="227"/>
      <c r="B53" s="224" t="s">
        <v>126</v>
      </c>
      <c r="C53" s="227"/>
      <c r="D53" s="227"/>
      <c r="E53" s="227" t="s">
        <v>139</v>
      </c>
      <c r="F53" s="227"/>
      <c r="G53" s="227"/>
      <c r="H53" s="228">
        <f>96*180</f>
        <v>17280</v>
      </c>
      <c r="I53" s="224" t="s">
        <v>127</v>
      </c>
    </row>
    <row r="54" spans="1:9" ht="14.25">
      <c r="A54" s="227"/>
      <c r="B54" s="227"/>
      <c r="C54" s="227"/>
      <c r="D54" s="227"/>
      <c r="E54" s="227"/>
      <c r="F54" s="227"/>
      <c r="G54" s="227"/>
      <c r="H54" s="227"/>
      <c r="I54" s="227"/>
    </row>
    <row r="55" ht="12.75">
      <c r="B55" s="223" t="s">
        <v>128</v>
      </c>
    </row>
  </sheetData>
  <sheetProtection/>
  <printOptions horizontalCentered="1"/>
  <pageMargins left="1.1023622047244095" right="0.5118110236220472" top="0.5905511811023623" bottom="0.1968503937007874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1"/>
  <sheetViews>
    <sheetView zoomScale="90" zoomScaleNormal="90" zoomScalePageLayoutView="0" workbookViewId="0" topLeftCell="A1">
      <selection activeCell="H40" sqref="H40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10" width="4.28125" style="1" customWidth="1"/>
    <col min="11" max="11" width="18.00390625" style="1" customWidth="1"/>
    <col min="12" max="12" width="2.00390625" style="1" customWidth="1"/>
    <col min="13" max="13" width="4.28125" style="1" customWidth="1"/>
    <col min="14" max="14" width="16.28125" style="1" customWidth="1"/>
    <col min="15" max="15" width="1.421875" style="1" customWidth="1"/>
    <col min="16" max="16" width="6.28125" style="1" customWidth="1"/>
    <col min="17" max="17" width="2.8515625" style="1" customWidth="1"/>
    <col min="18" max="18" width="3.140625" style="1" customWidth="1"/>
    <col min="19" max="19" width="2.00390625" style="1" customWidth="1"/>
    <col min="20" max="20" width="2.7109375" style="1" customWidth="1"/>
    <col min="21" max="21" width="3.00390625" style="1" customWidth="1"/>
    <col min="22" max="22" width="1.8515625" style="1" customWidth="1"/>
    <col min="23" max="23" width="2.8515625" style="1" customWidth="1"/>
    <col min="24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2:26" ht="20.25">
      <c r="B1"/>
      <c r="C1"/>
      <c r="D1"/>
      <c r="E1" s="350" t="s">
        <v>73</v>
      </c>
      <c r="F1"/>
      <c r="G1"/>
      <c r="H1"/>
      <c r="I1" s="69"/>
      <c r="J1" s="69"/>
      <c r="K1" s="250">
        <f>'Rozlosování-přehled'!K1</f>
        <v>2010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26" ht="27.75" customHeight="1">
      <c r="B2"/>
      <c r="C2"/>
      <c r="D2"/>
      <c r="E2" s="70" t="s">
        <v>32</v>
      </c>
      <c r="F2"/>
      <c r="G2"/>
      <c r="H2"/>
      <c r="I2" s="69"/>
      <c r="J2" s="69"/>
      <c r="K2"/>
      <c r="L2"/>
      <c r="M2" s="71"/>
      <c r="N2" s="72" t="s">
        <v>0</v>
      </c>
      <c r="O2"/>
      <c r="P2"/>
      <c r="Q2"/>
      <c r="R2"/>
      <c r="S2"/>
      <c r="T2"/>
      <c r="U2"/>
      <c r="V2"/>
      <c r="W2"/>
      <c r="X2"/>
      <c r="Y2"/>
      <c r="Z2"/>
    </row>
    <row r="3" spans="2:30" ht="15.75">
      <c r="B3"/>
      <c r="C3"/>
      <c r="D3" s="73" t="s">
        <v>1</v>
      </c>
      <c r="E3" s="74"/>
      <c r="F3"/>
      <c r="G3"/>
      <c r="H3"/>
      <c r="I3" s="69"/>
      <c r="J3" s="69"/>
      <c r="K3"/>
      <c r="L3"/>
      <c r="M3" s="75" t="s">
        <v>1</v>
      </c>
      <c r="N3" s="120" t="s">
        <v>2</v>
      </c>
      <c r="O3"/>
      <c r="P3"/>
      <c r="Q3"/>
      <c r="R3"/>
      <c r="S3"/>
      <c r="T3" s="76" t="s">
        <v>3</v>
      </c>
      <c r="U3"/>
      <c r="V3"/>
      <c r="W3"/>
      <c r="X3"/>
      <c r="Y3"/>
      <c r="Z3"/>
      <c r="AD3" s="2" t="s">
        <v>142</v>
      </c>
    </row>
    <row r="4" spans="2:27" ht="15">
      <c r="B4"/>
      <c r="C4" s="76" t="s">
        <v>4</v>
      </c>
      <c r="D4" s="99">
        <v>1</v>
      </c>
      <c r="E4" s="77" t="str">
        <f>IF(D4=1,N4,IF(D4=2,N5,IF(D4=3,N6,IF(D4=4,N7,IF(D4=5,N8,IF(D4=6,N9,IF(D4=7,N10,IF(D4=8,N11," "))))))))</f>
        <v>Příbor</v>
      </c>
      <c r="F4"/>
      <c r="G4"/>
      <c r="H4"/>
      <c r="I4" s="78" t="s">
        <v>5</v>
      </c>
      <c r="J4" s="79"/>
      <c r="K4"/>
      <c r="L4"/>
      <c r="M4" s="80">
        <v>1</v>
      </c>
      <c r="N4" s="71" t="s">
        <v>57</v>
      </c>
      <c r="O4"/>
      <c r="P4" t="s">
        <v>6</v>
      </c>
      <c r="Q4" s="76">
        <v>1</v>
      </c>
      <c r="R4" s="76">
        <v>6</v>
      </c>
      <c r="S4" s="81"/>
      <c r="T4" s="76">
        <v>2</v>
      </c>
      <c r="U4" s="76">
        <v>5</v>
      </c>
      <c r="V4" s="81"/>
      <c r="W4" s="76">
        <v>3</v>
      </c>
      <c r="X4" s="76">
        <v>4</v>
      </c>
      <c r="Y4"/>
      <c r="Z4"/>
      <c r="AA4" s="2"/>
    </row>
    <row r="5" spans="2:31" ht="15.75">
      <c r="B5" s="82"/>
      <c r="C5" s="83" t="s">
        <v>7</v>
      </c>
      <c r="D5" s="84"/>
      <c r="E5" s="85" t="s">
        <v>8</v>
      </c>
      <c r="F5" s="437" t="s">
        <v>9</v>
      </c>
      <c r="G5" s="438"/>
      <c r="H5" s="439"/>
      <c r="I5" s="86" t="s">
        <v>10</v>
      </c>
      <c r="J5" s="87" t="s">
        <v>11</v>
      </c>
      <c r="K5" s="88" t="s">
        <v>12</v>
      </c>
      <c r="L5" s="89"/>
      <c r="M5" s="80">
        <v>2</v>
      </c>
      <c r="N5" s="71" t="s">
        <v>75</v>
      </c>
      <c r="O5" s="89"/>
      <c r="P5" t="s">
        <v>13</v>
      </c>
      <c r="Q5" s="76">
        <v>6</v>
      </c>
      <c r="R5" s="76">
        <v>4</v>
      </c>
      <c r="S5" s="81"/>
      <c r="T5" s="76">
        <v>5</v>
      </c>
      <c r="U5" s="76">
        <v>3</v>
      </c>
      <c r="V5" s="81"/>
      <c r="W5" s="76">
        <v>1</v>
      </c>
      <c r="X5" s="76">
        <v>2</v>
      </c>
      <c r="Y5"/>
      <c r="Z5"/>
      <c r="AA5" s="2"/>
      <c r="AC5" s="437" t="s">
        <v>9</v>
      </c>
      <c r="AD5" s="438"/>
      <c r="AE5" s="439"/>
    </row>
    <row r="6" spans="2:31" ht="15.75">
      <c r="B6" s="90" t="s">
        <v>14</v>
      </c>
      <c r="C6" s="91"/>
      <c r="D6" s="92"/>
      <c r="E6" s="92"/>
      <c r="F6" s="92"/>
      <c r="G6" s="92"/>
      <c r="H6" s="92"/>
      <c r="I6" s="93"/>
      <c r="J6" s="93"/>
      <c r="K6" s="94"/>
      <c r="L6"/>
      <c r="M6" s="80">
        <v>3</v>
      </c>
      <c r="N6" s="71" t="s">
        <v>24</v>
      </c>
      <c r="O6"/>
      <c r="P6" t="s">
        <v>15</v>
      </c>
      <c r="Q6" s="76">
        <v>2</v>
      </c>
      <c r="R6" s="76">
        <v>6</v>
      </c>
      <c r="S6" s="81"/>
      <c r="T6" s="76">
        <v>3</v>
      </c>
      <c r="U6" s="76">
        <v>1</v>
      </c>
      <c r="V6" s="81"/>
      <c r="W6" s="76">
        <v>4</v>
      </c>
      <c r="X6" s="76">
        <v>5</v>
      </c>
      <c r="Y6"/>
      <c r="Z6"/>
      <c r="AA6" s="2"/>
      <c r="AC6" s="92"/>
      <c r="AD6" s="92"/>
      <c r="AE6" s="92"/>
    </row>
    <row r="7" spans="2:31" ht="15.75">
      <c r="B7" s="95" t="s">
        <v>77</v>
      </c>
      <c r="C7" s="96" t="str">
        <f>N4</f>
        <v>Příbor</v>
      </c>
      <c r="D7" s="97" t="s">
        <v>16</v>
      </c>
      <c r="E7" s="100" t="str">
        <f>N9</f>
        <v>Krmelín</v>
      </c>
      <c r="F7" s="197">
        <v>3</v>
      </c>
      <c r="G7" s="198" t="s">
        <v>17</v>
      </c>
      <c r="H7" s="199">
        <v>0</v>
      </c>
      <c r="I7" s="101">
        <v>2</v>
      </c>
      <c r="J7" s="102">
        <v>1</v>
      </c>
      <c r="K7" s="345" t="s">
        <v>87</v>
      </c>
      <c r="L7"/>
      <c r="M7" s="80">
        <v>4</v>
      </c>
      <c r="N7" s="71" t="s">
        <v>76</v>
      </c>
      <c r="O7"/>
      <c r="P7" t="s">
        <v>18</v>
      </c>
      <c r="Q7" s="76">
        <v>6</v>
      </c>
      <c r="R7" s="76">
        <v>5</v>
      </c>
      <c r="S7" s="81"/>
      <c r="T7" s="76">
        <v>1</v>
      </c>
      <c r="U7" s="76">
        <v>4</v>
      </c>
      <c r="V7" s="81"/>
      <c r="W7" s="76">
        <v>2</v>
      </c>
      <c r="X7" s="76">
        <v>3</v>
      </c>
      <c r="Y7"/>
      <c r="Z7"/>
      <c r="AA7" s="2"/>
      <c r="AC7" s="229" t="s">
        <v>140</v>
      </c>
      <c r="AD7" s="230" t="s">
        <v>17</v>
      </c>
      <c r="AE7" s="231" t="s">
        <v>140</v>
      </c>
    </row>
    <row r="8" spans="2:31" ht="15.75">
      <c r="B8" s="103"/>
      <c r="C8" s="104" t="str">
        <f>N5</f>
        <v>Hukvaldy</v>
      </c>
      <c r="D8" s="105" t="s">
        <v>16</v>
      </c>
      <c r="E8" s="106" t="str">
        <f>N8</f>
        <v>Výškovice</v>
      </c>
      <c r="F8" s="232">
        <v>0</v>
      </c>
      <c r="G8" s="233" t="s">
        <v>17</v>
      </c>
      <c r="H8" s="234">
        <v>3</v>
      </c>
      <c r="I8" s="121">
        <v>1</v>
      </c>
      <c r="J8" s="122">
        <v>2</v>
      </c>
      <c r="K8" s="346" t="s">
        <v>87</v>
      </c>
      <c r="L8"/>
      <c r="M8" s="80">
        <v>5</v>
      </c>
      <c r="N8" s="71" t="s">
        <v>34</v>
      </c>
      <c r="O8"/>
      <c r="P8" t="s">
        <v>19</v>
      </c>
      <c r="Q8" s="76">
        <v>3</v>
      </c>
      <c r="R8" s="76">
        <v>6</v>
      </c>
      <c r="S8" s="81"/>
      <c r="T8" s="76">
        <v>4</v>
      </c>
      <c r="U8" s="76">
        <v>2</v>
      </c>
      <c r="V8" s="81"/>
      <c r="W8" s="76">
        <v>5</v>
      </c>
      <c r="X8" s="76">
        <v>1</v>
      </c>
      <c r="Y8"/>
      <c r="Z8"/>
      <c r="AA8" s="2"/>
      <c r="AC8" s="232" t="s">
        <v>140</v>
      </c>
      <c r="AD8" s="233" t="s">
        <v>17</v>
      </c>
      <c r="AE8" s="234" t="s">
        <v>140</v>
      </c>
    </row>
    <row r="9" spans="2:31" ht="15.75">
      <c r="B9" s="103"/>
      <c r="C9" s="107" t="str">
        <f>N6</f>
        <v>Proskovice</v>
      </c>
      <c r="D9" s="108" t="s">
        <v>16</v>
      </c>
      <c r="E9" s="109" t="str">
        <f>N7</f>
        <v>Vratimov </v>
      </c>
      <c r="F9" s="235">
        <v>1</v>
      </c>
      <c r="G9" s="236" t="s">
        <v>17</v>
      </c>
      <c r="H9" s="237">
        <v>2</v>
      </c>
      <c r="I9" s="113">
        <v>1</v>
      </c>
      <c r="J9" s="114">
        <v>2</v>
      </c>
      <c r="K9" s="347" t="s">
        <v>87</v>
      </c>
      <c r="L9"/>
      <c r="M9" s="80">
        <v>6</v>
      </c>
      <c r="N9" s="71" t="s">
        <v>33</v>
      </c>
      <c r="O9"/>
      <c r="P9"/>
      <c r="Q9"/>
      <c r="R9"/>
      <c r="S9"/>
      <c r="T9"/>
      <c r="U9"/>
      <c r="V9"/>
      <c r="W9"/>
      <c r="X9"/>
      <c r="Y9"/>
      <c r="Z9"/>
      <c r="AA9" s="2"/>
      <c r="AC9" s="235" t="s">
        <v>140</v>
      </c>
      <c r="AD9" s="236" t="s">
        <v>17</v>
      </c>
      <c r="AE9" s="237" t="s">
        <v>140</v>
      </c>
    </row>
    <row r="10" spans="2:31" ht="15.75" hidden="1">
      <c r="B10" s="103"/>
      <c r="C10" s="211"/>
      <c r="D10" s="212" t="s">
        <v>16</v>
      </c>
      <c r="E10" s="213"/>
      <c r="F10" s="214"/>
      <c r="G10" s="215" t="s">
        <v>17</v>
      </c>
      <c r="H10" s="216"/>
      <c r="I10" s="217"/>
      <c r="J10" s="218"/>
      <c r="K10" s="348"/>
      <c r="L10"/>
      <c r="M10" s="80"/>
      <c r="N10" s="71"/>
      <c r="O10"/>
      <c r="P10"/>
      <c r="Q10"/>
      <c r="R10"/>
      <c r="S10"/>
      <c r="T10"/>
      <c r="U10"/>
      <c r="V10"/>
      <c r="W10"/>
      <c r="X10"/>
      <c r="Y10"/>
      <c r="Z10"/>
      <c r="AA10" s="2"/>
      <c r="AC10" s="110"/>
      <c r="AD10" s="111" t="s">
        <v>17</v>
      </c>
      <c r="AE10" s="112"/>
    </row>
    <row r="11" spans="2:31" ht="15.75">
      <c r="B11" s="115" t="s">
        <v>20</v>
      </c>
      <c r="C11" s="91"/>
      <c r="D11" s="91"/>
      <c r="E11" s="91"/>
      <c r="F11" s="116"/>
      <c r="G11" s="117"/>
      <c r="H11" s="116"/>
      <c r="I11" s="118"/>
      <c r="J11" s="118"/>
      <c r="K11" s="34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C11" s="116"/>
      <c r="AD11" s="117"/>
      <c r="AE11" s="116"/>
    </row>
    <row r="12" spans="2:31" ht="15.75">
      <c r="B12" s="95" t="s">
        <v>78</v>
      </c>
      <c r="C12" s="96" t="str">
        <f>N9</f>
        <v>Krmelín</v>
      </c>
      <c r="D12" s="97" t="s">
        <v>16</v>
      </c>
      <c r="E12" s="100" t="str">
        <f>N7</f>
        <v>Vratimov </v>
      </c>
      <c r="F12" s="229">
        <v>1</v>
      </c>
      <c r="G12" s="230" t="s">
        <v>17</v>
      </c>
      <c r="H12" s="231">
        <v>2</v>
      </c>
      <c r="I12" s="101">
        <v>1</v>
      </c>
      <c r="J12" s="102">
        <v>2</v>
      </c>
      <c r="K12" s="345" t="s">
        <v>87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C12" s="229" t="s">
        <v>140</v>
      </c>
      <c r="AD12" s="230" t="s">
        <v>17</v>
      </c>
      <c r="AE12" s="231" t="s">
        <v>140</v>
      </c>
    </row>
    <row r="13" spans="2:31" ht="15.75">
      <c r="B13" s="103"/>
      <c r="C13" s="104" t="str">
        <f>N8</f>
        <v>Výškovice</v>
      </c>
      <c r="D13" s="105" t="s">
        <v>16</v>
      </c>
      <c r="E13" s="106" t="str">
        <f>N6</f>
        <v>Proskovice</v>
      </c>
      <c r="F13" s="232">
        <v>2</v>
      </c>
      <c r="G13" s="233" t="s">
        <v>17</v>
      </c>
      <c r="H13" s="234">
        <v>1</v>
      </c>
      <c r="I13" s="121">
        <v>2</v>
      </c>
      <c r="J13" s="122">
        <v>1</v>
      </c>
      <c r="K13" s="346" t="s">
        <v>87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C13" s="232" t="s">
        <v>140</v>
      </c>
      <c r="AD13" s="233" t="s">
        <v>17</v>
      </c>
      <c r="AE13" s="234" t="s">
        <v>140</v>
      </c>
    </row>
    <row r="14" spans="2:31" ht="15.75">
      <c r="B14" s="103"/>
      <c r="C14" s="107" t="str">
        <f>N4</f>
        <v>Příbor</v>
      </c>
      <c r="D14" s="108" t="s">
        <v>16</v>
      </c>
      <c r="E14" s="109" t="str">
        <f>N5</f>
        <v>Hukvaldy</v>
      </c>
      <c r="F14" s="235">
        <v>3</v>
      </c>
      <c r="G14" s="236" t="s">
        <v>17</v>
      </c>
      <c r="H14" s="237">
        <v>0</v>
      </c>
      <c r="I14" s="113">
        <v>2</v>
      </c>
      <c r="J14" s="114">
        <v>1</v>
      </c>
      <c r="K14" s="347" t="s">
        <v>87</v>
      </c>
      <c r="L14"/>
      <c r="M14"/>
      <c r="AC14" s="235" t="s">
        <v>140</v>
      </c>
      <c r="AD14" s="236" t="s">
        <v>17</v>
      </c>
      <c r="AE14" s="237" t="s">
        <v>140</v>
      </c>
    </row>
    <row r="15" spans="2:31" ht="15.75" hidden="1">
      <c r="B15" s="103"/>
      <c r="C15" s="211"/>
      <c r="D15" s="212" t="s">
        <v>16</v>
      </c>
      <c r="E15" s="213"/>
      <c r="F15" s="214"/>
      <c r="G15" s="215" t="s">
        <v>17</v>
      </c>
      <c r="H15" s="216"/>
      <c r="I15" s="217"/>
      <c r="J15" s="218"/>
      <c r="K15" s="219"/>
      <c r="L15"/>
      <c r="M15"/>
      <c r="AC15" s="110"/>
      <c r="AD15" s="111" t="s">
        <v>17</v>
      </c>
      <c r="AE15" s="112"/>
    </row>
    <row r="16" spans="2:31" ht="15.75">
      <c r="B16" s="115" t="s">
        <v>21</v>
      </c>
      <c r="C16" s="91"/>
      <c r="D16" s="91"/>
      <c r="E16" s="91"/>
      <c r="F16" s="116"/>
      <c r="G16" s="117"/>
      <c r="H16" s="116"/>
      <c r="I16" s="118"/>
      <c r="J16" s="118"/>
      <c r="K16" s="119"/>
      <c r="L16"/>
      <c r="M16"/>
      <c r="AC16" s="116"/>
      <c r="AD16" s="117"/>
      <c r="AE16" s="116"/>
    </row>
    <row r="17" spans="2:31" ht="15.75">
      <c r="B17" s="95" t="s">
        <v>79</v>
      </c>
      <c r="C17" s="96" t="str">
        <f>N5</f>
        <v>Hukvaldy</v>
      </c>
      <c r="D17" s="97" t="s">
        <v>16</v>
      </c>
      <c r="E17" s="100" t="str">
        <f>N9</f>
        <v>Krmelín</v>
      </c>
      <c r="F17" s="229">
        <v>1</v>
      </c>
      <c r="G17" s="230" t="s">
        <v>17</v>
      </c>
      <c r="H17" s="231">
        <v>2</v>
      </c>
      <c r="I17" s="101">
        <v>1</v>
      </c>
      <c r="J17" s="102">
        <v>2</v>
      </c>
      <c r="K17" s="345" t="s">
        <v>87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C17" s="229" t="s">
        <v>140</v>
      </c>
      <c r="AD17" s="230" t="s">
        <v>17</v>
      </c>
      <c r="AE17" s="231" t="s">
        <v>140</v>
      </c>
    </row>
    <row r="18" spans="2:31" ht="15.75">
      <c r="B18" s="103"/>
      <c r="C18" s="104" t="str">
        <f>N6</f>
        <v>Proskovice</v>
      </c>
      <c r="D18" s="105" t="s">
        <v>16</v>
      </c>
      <c r="E18" s="106" t="str">
        <f>N4</f>
        <v>Příbor</v>
      </c>
      <c r="F18" s="232">
        <v>1</v>
      </c>
      <c r="G18" s="233" t="s">
        <v>17</v>
      </c>
      <c r="H18" s="234">
        <v>2</v>
      </c>
      <c r="I18" s="121">
        <v>1</v>
      </c>
      <c r="J18" s="122">
        <v>2</v>
      </c>
      <c r="K18" s="346" t="s">
        <v>87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3"/>
      <c r="AC18" s="232" t="s">
        <v>140</v>
      </c>
      <c r="AD18" s="233" t="s">
        <v>17</v>
      </c>
      <c r="AE18" s="234" t="s">
        <v>140</v>
      </c>
    </row>
    <row r="19" spans="2:31" ht="15.75">
      <c r="B19" s="103"/>
      <c r="C19" s="107" t="str">
        <f>N7</f>
        <v>Vratimov </v>
      </c>
      <c r="D19" s="108" t="s">
        <v>16</v>
      </c>
      <c r="E19" s="109" t="str">
        <f>N8</f>
        <v>Výškovice</v>
      </c>
      <c r="F19" s="235">
        <v>0</v>
      </c>
      <c r="G19" s="236" t="s">
        <v>17</v>
      </c>
      <c r="H19" s="237">
        <v>3</v>
      </c>
      <c r="I19" s="113">
        <v>1</v>
      </c>
      <c r="J19" s="114">
        <v>2</v>
      </c>
      <c r="K19" s="347" t="s">
        <v>87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3"/>
      <c r="AC19" s="235" t="s">
        <v>140</v>
      </c>
      <c r="AD19" s="236" t="s">
        <v>17</v>
      </c>
      <c r="AE19" s="237" t="s">
        <v>140</v>
      </c>
    </row>
    <row r="20" spans="2:31" ht="15.75" hidden="1">
      <c r="B20" s="103"/>
      <c r="C20" s="211"/>
      <c r="D20" s="212" t="s">
        <v>16</v>
      </c>
      <c r="E20" s="213"/>
      <c r="F20" s="214"/>
      <c r="G20" s="215" t="s">
        <v>17</v>
      </c>
      <c r="H20" s="216"/>
      <c r="I20" s="217"/>
      <c r="J20" s="218"/>
      <c r="K20" s="34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3"/>
      <c r="AC20" s="110"/>
      <c r="AD20" s="111" t="s">
        <v>17</v>
      </c>
      <c r="AE20" s="112"/>
    </row>
    <row r="21" spans="2:31" ht="15.75">
      <c r="B21" s="115" t="s">
        <v>22</v>
      </c>
      <c r="C21" s="91"/>
      <c r="D21" s="91"/>
      <c r="E21" s="91"/>
      <c r="F21" s="116"/>
      <c r="G21" s="117"/>
      <c r="H21" s="116"/>
      <c r="I21" s="118"/>
      <c r="J21" s="118"/>
      <c r="K21" s="34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3"/>
      <c r="AC21" s="116"/>
      <c r="AD21" s="117"/>
      <c r="AE21" s="116"/>
    </row>
    <row r="22" spans="2:31" ht="15.75">
      <c r="B22" s="95" t="s">
        <v>80</v>
      </c>
      <c r="C22" s="96" t="str">
        <f>N9</f>
        <v>Krmelín</v>
      </c>
      <c r="D22" s="97" t="s">
        <v>16</v>
      </c>
      <c r="E22" s="100" t="str">
        <f>N8</f>
        <v>Výškovice</v>
      </c>
      <c r="F22" s="229">
        <v>0</v>
      </c>
      <c r="G22" s="230" t="s">
        <v>17</v>
      </c>
      <c r="H22" s="231">
        <v>3</v>
      </c>
      <c r="I22" s="101">
        <v>1</v>
      </c>
      <c r="J22" s="102">
        <v>2</v>
      </c>
      <c r="K22" s="345" t="s">
        <v>87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C22" s="229" t="s">
        <v>140</v>
      </c>
      <c r="AD22" s="230" t="s">
        <v>17</v>
      </c>
      <c r="AE22" s="231" t="s">
        <v>140</v>
      </c>
    </row>
    <row r="23" spans="2:31" ht="15.75">
      <c r="B23" s="103"/>
      <c r="C23" s="104" t="str">
        <f>N4</f>
        <v>Příbor</v>
      </c>
      <c r="D23" s="105" t="s">
        <v>16</v>
      </c>
      <c r="E23" s="106" t="str">
        <f>N7</f>
        <v>Vratimov </v>
      </c>
      <c r="F23" s="232">
        <v>3</v>
      </c>
      <c r="G23" s="233" t="s">
        <v>17</v>
      </c>
      <c r="H23" s="234">
        <v>0</v>
      </c>
      <c r="I23" s="121">
        <v>2</v>
      </c>
      <c r="J23" s="122">
        <v>1</v>
      </c>
      <c r="K23" s="346" t="s">
        <v>87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C23" s="232" t="s">
        <v>140</v>
      </c>
      <c r="AD23" s="233" t="s">
        <v>17</v>
      </c>
      <c r="AE23" s="234" t="s">
        <v>140</v>
      </c>
    </row>
    <row r="24" spans="2:31" ht="15.75">
      <c r="B24" s="103"/>
      <c r="C24" s="107" t="str">
        <f>N5</f>
        <v>Hukvaldy</v>
      </c>
      <c r="D24" s="108" t="s">
        <v>16</v>
      </c>
      <c r="E24" s="109" t="str">
        <f>N6</f>
        <v>Proskovice</v>
      </c>
      <c r="F24" s="235">
        <v>1</v>
      </c>
      <c r="G24" s="236" t="s">
        <v>17</v>
      </c>
      <c r="H24" s="237">
        <v>2</v>
      </c>
      <c r="I24" s="113">
        <v>1</v>
      </c>
      <c r="J24" s="114">
        <v>2</v>
      </c>
      <c r="K24" s="347" t="s">
        <v>87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235" t="s">
        <v>140</v>
      </c>
      <c r="AD24" s="236" t="s">
        <v>17</v>
      </c>
      <c r="AE24" s="237" t="s">
        <v>140</v>
      </c>
    </row>
    <row r="25" spans="2:31" ht="15.75" hidden="1">
      <c r="B25" s="103"/>
      <c r="C25" s="211"/>
      <c r="D25" s="212" t="s">
        <v>16</v>
      </c>
      <c r="E25" s="213"/>
      <c r="F25" s="214"/>
      <c r="G25" s="215" t="s">
        <v>17</v>
      </c>
      <c r="H25" s="216"/>
      <c r="I25" s="217"/>
      <c r="J25" s="218"/>
      <c r="K25" s="21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10"/>
      <c r="AD25" s="111" t="s">
        <v>17</v>
      </c>
      <c r="AE25" s="112"/>
    </row>
    <row r="26" spans="2:31" ht="15.75">
      <c r="B26" s="115" t="s">
        <v>23</v>
      </c>
      <c r="C26" s="91"/>
      <c r="D26" s="91"/>
      <c r="E26" s="91"/>
      <c r="F26" s="116"/>
      <c r="G26" s="117"/>
      <c r="H26" s="116"/>
      <c r="I26" s="118"/>
      <c r="J26" s="118"/>
      <c r="K26" s="11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16"/>
      <c r="AD26" s="117"/>
      <c r="AE26" s="116"/>
    </row>
    <row r="27" spans="2:31" ht="15.75">
      <c r="B27" s="95" t="s">
        <v>81</v>
      </c>
      <c r="C27" s="96" t="str">
        <f>N6</f>
        <v>Proskovice</v>
      </c>
      <c r="D27" s="97" t="s">
        <v>16</v>
      </c>
      <c r="E27" s="100" t="str">
        <f>N9</f>
        <v>Krmelín</v>
      </c>
      <c r="F27" s="197">
        <v>3</v>
      </c>
      <c r="G27" s="198" t="s">
        <v>17</v>
      </c>
      <c r="H27" s="199">
        <v>0</v>
      </c>
      <c r="I27" s="101">
        <v>2</v>
      </c>
      <c r="J27" s="102">
        <v>1</v>
      </c>
      <c r="K27" s="345" t="s">
        <v>87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29" t="s">
        <v>140</v>
      </c>
      <c r="AD27" s="230" t="s">
        <v>17</v>
      </c>
      <c r="AE27" s="231" t="s">
        <v>140</v>
      </c>
    </row>
    <row r="28" spans="2:31" ht="15.75">
      <c r="B28" s="103"/>
      <c r="C28" s="104" t="str">
        <f>N7</f>
        <v>Vratimov </v>
      </c>
      <c r="D28" s="105" t="s">
        <v>16</v>
      </c>
      <c r="E28" s="106" t="str">
        <f>N5</f>
        <v>Hukvaldy</v>
      </c>
      <c r="F28" s="232">
        <v>2</v>
      </c>
      <c r="G28" s="233" t="s">
        <v>17</v>
      </c>
      <c r="H28" s="234">
        <v>1</v>
      </c>
      <c r="I28" s="121">
        <v>2</v>
      </c>
      <c r="J28" s="122">
        <v>1</v>
      </c>
      <c r="K28" s="346" t="s">
        <v>87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C28" s="232" t="s">
        <v>140</v>
      </c>
      <c r="AD28" s="233" t="s">
        <v>17</v>
      </c>
      <c r="AE28" s="234" t="s">
        <v>140</v>
      </c>
    </row>
    <row r="29" spans="2:31" ht="15.75">
      <c r="B29" s="220"/>
      <c r="C29" s="107" t="str">
        <f>N8</f>
        <v>Výškovice</v>
      </c>
      <c r="D29" s="108" t="s">
        <v>16</v>
      </c>
      <c r="E29" s="109" t="str">
        <f>N4</f>
        <v>Příbor</v>
      </c>
      <c r="F29" s="235">
        <v>2</v>
      </c>
      <c r="G29" s="236" t="s">
        <v>17</v>
      </c>
      <c r="H29" s="237">
        <v>1</v>
      </c>
      <c r="I29" s="113">
        <v>2</v>
      </c>
      <c r="J29" s="114">
        <v>1</v>
      </c>
      <c r="K29" s="347" t="s">
        <v>87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C29" s="235" t="s">
        <v>140</v>
      </c>
      <c r="AD29" s="236" t="s">
        <v>17</v>
      </c>
      <c r="AE29" s="237" t="s">
        <v>140</v>
      </c>
    </row>
    <row r="30" spans="2:26" ht="15.75" customHeight="1" hidden="1">
      <c r="B30" s="103"/>
      <c r="C30" s="211"/>
      <c r="D30" s="212" t="s">
        <v>16</v>
      </c>
      <c r="E30" s="213"/>
      <c r="F30" s="214"/>
      <c r="G30" s="215" t="s">
        <v>17</v>
      </c>
      <c r="H30" s="216"/>
      <c r="I30" s="217"/>
      <c r="J30" s="218"/>
      <c r="K30" s="21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4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</sheetData>
  <sheetProtection selectLockedCells="1"/>
  <mergeCells count="2">
    <mergeCell ref="F5:H5"/>
    <mergeCell ref="AC5:AE5"/>
  </mergeCells>
  <conditionalFormatting sqref="C31:E31">
    <cfRule type="cellIs" priority="1" dxfId="10" operator="equal" stopIfTrue="1">
      <formula>$E$69</formula>
    </cfRule>
  </conditionalFormatting>
  <conditionalFormatting sqref="C7:E30">
    <cfRule type="cellIs" priority="2" dxfId="9" operator="equal" stopIfTrue="1">
      <formula>$E$4</formula>
    </cfRule>
  </conditionalFormatting>
  <printOptions horizontalCentered="1"/>
  <pageMargins left="1.1023622047244095" right="0.31496062992125984" top="0.984251968503937" bottom="0.3937007874015748" header="0.31496062992125984" footer="0.31496062992125984"/>
  <pageSetup fitToHeight="4" horizontalDpi="600" verticalDpi="600" orientation="portrait" paperSize="9" scale="10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="80" zoomScaleNormal="80" zoomScalePageLayoutView="0" workbookViewId="0" topLeftCell="A1">
      <selection activeCell="Q3" sqref="Q3:Q8"/>
    </sheetView>
  </sheetViews>
  <sheetFormatPr defaultColWidth="10.421875" defaultRowHeight="12.75"/>
  <cols>
    <col min="1" max="1" width="0.85546875" style="4" customWidth="1"/>
    <col min="2" max="2" width="5.7109375" style="4" customWidth="1"/>
    <col min="3" max="3" width="15.140625" style="4" customWidth="1"/>
    <col min="4" max="4" width="3.421875" style="4" customWidth="1"/>
    <col min="5" max="6" width="15.00390625" style="4" customWidth="1"/>
    <col min="7" max="7" width="2.7109375" style="4" customWidth="1"/>
    <col min="8" max="8" width="15.28125" style="4" customWidth="1"/>
    <col min="9" max="9" width="15.00390625" style="4" customWidth="1"/>
    <col min="10" max="10" width="3.00390625" style="4" customWidth="1"/>
    <col min="11" max="11" width="15.00390625" style="4" customWidth="1"/>
    <col min="12" max="12" width="13.7109375" style="4" hidden="1" customWidth="1"/>
    <col min="13" max="13" width="2.57421875" style="4" hidden="1" customWidth="1"/>
    <col min="14" max="14" width="13.7109375" style="4" hidden="1" customWidth="1"/>
    <col min="15" max="15" width="2.140625" style="4" customWidth="1"/>
    <col min="16" max="16" width="11.8515625" style="4" customWidth="1"/>
    <col min="17" max="17" width="17.140625" style="4" customWidth="1"/>
    <col min="18" max="16384" width="10.421875" style="4" customWidth="1"/>
  </cols>
  <sheetData>
    <row r="1" spans="10:11" ht="18">
      <c r="J1" s="201" t="s">
        <v>72</v>
      </c>
      <c r="K1" s="5">
        <v>2010</v>
      </c>
    </row>
    <row r="2" ht="17.25" customHeight="1">
      <c r="F2" s="201" t="s">
        <v>71</v>
      </c>
    </row>
    <row r="3" spans="2:17" ht="30" customHeight="1">
      <c r="B3" s="6" t="str">
        <f>'Utkání-výsledky'!B7</f>
        <v>9.5.</v>
      </c>
      <c r="C3" s="7" t="str">
        <f>Q3</f>
        <v>Příbor</v>
      </c>
      <c r="D3" s="8" t="s">
        <v>16</v>
      </c>
      <c r="E3" s="9" t="str">
        <f>Q8</f>
        <v>Krmelín</v>
      </c>
      <c r="F3" s="10" t="str">
        <f>Q4</f>
        <v>Hukvaldy</v>
      </c>
      <c r="G3" s="8" t="s">
        <v>16</v>
      </c>
      <c r="H3" s="9" t="str">
        <f>Q7</f>
        <v>Výškovice</v>
      </c>
      <c r="I3" s="10" t="str">
        <f>Q5</f>
        <v>Proskovice</v>
      </c>
      <c r="J3" s="8" t="s">
        <v>16</v>
      </c>
      <c r="K3" s="9" t="str">
        <f>Q6</f>
        <v>Vratimov </v>
      </c>
      <c r="L3" s="10"/>
      <c r="M3" s="8" t="s">
        <v>16</v>
      </c>
      <c r="N3" s="9"/>
      <c r="P3" s="11">
        <v>1</v>
      </c>
      <c r="Q3" s="12" t="str">
        <f>'Utkání-výsledky'!N4</f>
        <v>Příbor</v>
      </c>
    </row>
    <row r="4" spans="2:17" ht="30" customHeight="1">
      <c r="B4" s="13"/>
      <c r="C4" s="14"/>
      <c r="D4" s="15"/>
      <c r="E4" s="16"/>
      <c r="F4" s="17"/>
      <c r="G4" s="15"/>
      <c r="H4" s="16"/>
      <c r="I4" s="17"/>
      <c r="J4" s="15"/>
      <c r="K4" s="16"/>
      <c r="L4" s="17"/>
      <c r="M4" s="15"/>
      <c r="N4" s="16"/>
      <c r="P4" s="11">
        <v>2</v>
      </c>
      <c r="Q4" s="12" t="str">
        <f>'Utkání-výsledky'!N5</f>
        <v>Hukvaldy</v>
      </c>
    </row>
    <row r="5" spans="2:17" ht="30" customHeight="1">
      <c r="B5" s="18" t="str">
        <f>'Utkání-výsledky'!B12</f>
        <v>16.5.</v>
      </c>
      <c r="C5" s="19" t="str">
        <f>Q8</f>
        <v>Krmelín</v>
      </c>
      <c r="D5" s="20" t="s">
        <v>16</v>
      </c>
      <c r="E5" s="21" t="str">
        <f>Q6</f>
        <v>Vratimov </v>
      </c>
      <c r="F5" s="22" t="str">
        <f>Q7</f>
        <v>Výškovice</v>
      </c>
      <c r="G5" s="20" t="s">
        <v>16</v>
      </c>
      <c r="H5" s="21" t="str">
        <f>Q5</f>
        <v>Proskovice</v>
      </c>
      <c r="I5" s="22" t="str">
        <f>Q3</f>
        <v>Příbor</v>
      </c>
      <c r="J5" s="20" t="s">
        <v>16</v>
      </c>
      <c r="K5" s="21" t="str">
        <f>Q4</f>
        <v>Hukvaldy</v>
      </c>
      <c r="L5" s="22"/>
      <c r="M5" s="20" t="s">
        <v>16</v>
      </c>
      <c r="N5" s="21"/>
      <c r="P5" s="11">
        <v>3</v>
      </c>
      <c r="Q5" s="12" t="str">
        <f>'Utkání-výsledky'!N6</f>
        <v>Proskovice</v>
      </c>
    </row>
    <row r="6" spans="2:17" ht="30" customHeight="1">
      <c r="B6" s="23"/>
      <c r="C6" s="24"/>
      <c r="D6" s="25" t="s">
        <v>16</v>
      </c>
      <c r="E6" s="26"/>
      <c r="F6" s="27"/>
      <c r="G6" s="25" t="s">
        <v>16</v>
      </c>
      <c r="H6" s="26"/>
      <c r="I6" s="27"/>
      <c r="J6" s="25" t="s">
        <v>16</v>
      </c>
      <c r="K6" s="26"/>
      <c r="L6" s="28"/>
      <c r="M6" s="25" t="s">
        <v>16</v>
      </c>
      <c r="N6" s="26"/>
      <c r="P6" s="11">
        <v>4</v>
      </c>
      <c r="Q6" s="12" t="str">
        <f>'Utkání-výsledky'!N7</f>
        <v>Vratimov </v>
      </c>
    </row>
    <row r="7" spans="2:17" ht="30" customHeight="1">
      <c r="B7" s="6" t="str">
        <f>'Utkání-výsledky'!B17</f>
        <v>30.5.</v>
      </c>
      <c r="C7" s="7" t="str">
        <f>Q4</f>
        <v>Hukvaldy</v>
      </c>
      <c r="D7" s="20" t="s">
        <v>16</v>
      </c>
      <c r="E7" s="9" t="str">
        <f>Q8</f>
        <v>Krmelín</v>
      </c>
      <c r="F7" s="10" t="str">
        <f>Q5</f>
        <v>Proskovice</v>
      </c>
      <c r="G7" s="20" t="s">
        <v>16</v>
      </c>
      <c r="H7" s="9" t="str">
        <f>Q3</f>
        <v>Příbor</v>
      </c>
      <c r="I7" s="10" t="str">
        <f>Q6</f>
        <v>Vratimov </v>
      </c>
      <c r="J7" s="20" t="s">
        <v>16</v>
      </c>
      <c r="K7" s="9" t="str">
        <f>Q7</f>
        <v>Výškovice</v>
      </c>
      <c r="L7" s="10"/>
      <c r="M7" s="20" t="s">
        <v>16</v>
      </c>
      <c r="N7" s="9"/>
      <c r="P7" s="11">
        <v>5</v>
      </c>
      <c r="Q7" s="12" t="str">
        <f>'Utkání-výsledky'!N8</f>
        <v>Výškovice</v>
      </c>
    </row>
    <row r="8" spans="2:17" ht="30" customHeight="1">
      <c r="B8" s="13"/>
      <c r="C8" s="14"/>
      <c r="D8" s="25" t="s">
        <v>16</v>
      </c>
      <c r="E8" s="16"/>
      <c r="F8" s="17"/>
      <c r="G8" s="25" t="s">
        <v>16</v>
      </c>
      <c r="H8" s="16"/>
      <c r="I8" s="17"/>
      <c r="J8" s="25" t="s">
        <v>16</v>
      </c>
      <c r="K8" s="16"/>
      <c r="L8" s="17"/>
      <c r="M8" s="25" t="s">
        <v>16</v>
      </c>
      <c r="N8" s="16"/>
      <c r="P8" s="11">
        <v>6</v>
      </c>
      <c r="Q8" s="12" t="str">
        <f>'Utkání-výsledky'!N9</f>
        <v>Krmelín</v>
      </c>
    </row>
    <row r="9" spans="2:16" ht="30" customHeight="1">
      <c r="B9" s="6" t="str">
        <f>'Utkání-výsledky'!B22</f>
        <v>6.6.</v>
      </c>
      <c r="C9" s="19" t="str">
        <f>Q8</f>
        <v>Krmelín</v>
      </c>
      <c r="D9" s="20" t="s">
        <v>16</v>
      </c>
      <c r="E9" s="21" t="str">
        <f>Q7</f>
        <v>Výškovice</v>
      </c>
      <c r="F9" s="22" t="str">
        <f>Q3</f>
        <v>Příbor</v>
      </c>
      <c r="G9" s="20" t="s">
        <v>16</v>
      </c>
      <c r="H9" s="21" t="str">
        <f>Q6</f>
        <v>Vratimov </v>
      </c>
      <c r="I9" s="22" t="str">
        <f>Q4</f>
        <v>Hukvaldy</v>
      </c>
      <c r="J9" s="20" t="s">
        <v>16</v>
      </c>
      <c r="K9" s="21" t="str">
        <f>Q5</f>
        <v>Proskovice</v>
      </c>
      <c r="L9" s="22"/>
      <c r="M9" s="20" t="s">
        <v>16</v>
      </c>
      <c r="N9" s="21"/>
      <c r="P9" s="30" t="s">
        <v>25</v>
      </c>
    </row>
    <row r="10" spans="2:17" ht="30" customHeight="1">
      <c r="B10" s="23"/>
      <c r="C10" s="24"/>
      <c r="D10" s="25" t="s">
        <v>16</v>
      </c>
      <c r="E10" s="26"/>
      <c r="F10" s="28"/>
      <c r="G10" s="25" t="s">
        <v>16</v>
      </c>
      <c r="H10" s="26"/>
      <c r="I10" s="28"/>
      <c r="J10" s="25" t="s">
        <v>16</v>
      </c>
      <c r="K10" s="26"/>
      <c r="L10" s="28"/>
      <c r="M10" s="25" t="s">
        <v>16</v>
      </c>
      <c r="N10" s="26"/>
      <c r="P10" s="98"/>
      <c r="Q10" s="31" t="str">
        <f>IF(P10=1,Q3,IF(P10=2,Q4,IF(P10=3,Q5,IF(P10=4,Q6,IF(P10=5,Q7,IF(P10=6,Q8,IF(P10=7,#REF!,IF(P10=8,#REF!," "))))))))</f>
        <v> </v>
      </c>
    </row>
    <row r="11" spans="2:17" ht="30" customHeight="1">
      <c r="B11" s="6" t="str">
        <f>'Utkání-výsledky'!B27</f>
        <v>20.6.</v>
      </c>
      <c r="C11" s="7" t="str">
        <f>Q5</f>
        <v>Proskovice</v>
      </c>
      <c r="D11" s="20" t="s">
        <v>16</v>
      </c>
      <c r="E11" s="9" t="str">
        <f>Q8</f>
        <v>Krmelín</v>
      </c>
      <c r="F11" s="10" t="str">
        <f>Q6</f>
        <v>Vratimov </v>
      </c>
      <c r="G11" s="20" t="s">
        <v>16</v>
      </c>
      <c r="H11" s="9" t="str">
        <f>Q4</f>
        <v>Hukvaldy</v>
      </c>
      <c r="I11" s="10" t="str">
        <f>Q7</f>
        <v>Výškovice</v>
      </c>
      <c r="J11" s="20" t="s">
        <v>16</v>
      </c>
      <c r="K11" s="9" t="str">
        <f>Q3</f>
        <v>Příbor</v>
      </c>
      <c r="L11" s="10"/>
      <c r="M11" s="20" t="s">
        <v>16</v>
      </c>
      <c r="N11" s="9"/>
      <c r="P11" s="98"/>
      <c r="Q11" s="31" t="str">
        <f>IF(P11=1,Q3,IF(P11=2,Q4,IF(P11=3,Q5,IF(P11=4,Q6,IF(P11=5,Q7,IF(P11=6,Q8,IF(P11=7,#REF!,IF(P11=8,#REF!," "))))))))</f>
        <v> </v>
      </c>
    </row>
    <row r="12" spans="2:17" ht="30" customHeight="1">
      <c r="B12" s="13"/>
      <c r="C12" s="14"/>
      <c r="D12" s="25" t="s">
        <v>16</v>
      </c>
      <c r="E12" s="16"/>
      <c r="F12" s="17"/>
      <c r="G12" s="25" t="s">
        <v>16</v>
      </c>
      <c r="H12" s="16"/>
      <c r="I12" s="29"/>
      <c r="J12" s="25" t="s">
        <v>16</v>
      </c>
      <c r="K12" s="16"/>
      <c r="L12" s="17"/>
      <c r="M12" s="25" t="s">
        <v>16</v>
      </c>
      <c r="N12" s="16"/>
      <c r="P12" s="98"/>
      <c r="Q12" s="31" t="str">
        <f>IF(P12=1,Q3,IF(P12=2,Q4,IF(P12=3,Q5,IF(P12=4,Q6,IF(P12=5,Q7,IF(P12=6,Q8,IF(P12=7,#REF!,IF(P12=8,#REF!," "))))))))</f>
        <v> </v>
      </c>
    </row>
    <row r="13" spans="2:14" ht="30" customHeight="1" hidden="1">
      <c r="B13" s="18"/>
      <c r="C13" s="19"/>
      <c r="D13" s="20" t="s">
        <v>16</v>
      </c>
      <c r="E13" s="21"/>
      <c r="F13" s="22"/>
      <c r="G13" s="20" t="s">
        <v>16</v>
      </c>
      <c r="H13" s="9"/>
      <c r="I13" s="10"/>
      <c r="J13" s="20" t="s">
        <v>16</v>
      </c>
      <c r="K13" s="21"/>
      <c r="L13" s="22"/>
      <c r="M13" s="20" t="s">
        <v>16</v>
      </c>
      <c r="N13" s="21"/>
    </row>
    <row r="14" spans="2:14" ht="30" customHeight="1" hidden="1">
      <c r="B14" s="23"/>
      <c r="C14" s="24"/>
      <c r="D14" s="25" t="s">
        <v>16</v>
      </c>
      <c r="E14" s="26"/>
      <c r="F14" s="28"/>
      <c r="G14" s="25" t="s">
        <v>16</v>
      </c>
      <c r="H14" s="16"/>
      <c r="I14" s="29"/>
      <c r="J14" s="25" t="s">
        <v>16</v>
      </c>
      <c r="K14" s="26"/>
      <c r="L14" s="28"/>
      <c r="M14" s="25" t="s">
        <v>16</v>
      </c>
      <c r="N14" s="26"/>
    </row>
    <row r="15" spans="2:14" ht="30" customHeight="1" hidden="1">
      <c r="B15" s="32"/>
      <c r="C15" s="7"/>
      <c r="D15" s="20" t="s">
        <v>16</v>
      </c>
      <c r="E15" s="9"/>
      <c r="F15" s="10"/>
      <c r="G15" s="20" t="s">
        <v>16</v>
      </c>
      <c r="H15" s="21"/>
      <c r="I15" s="22"/>
      <c r="J15" s="20" t="s">
        <v>16</v>
      </c>
      <c r="K15" s="9"/>
      <c r="L15" s="10" t="e">
        <f>#REF!</f>
        <v>#REF!</v>
      </c>
      <c r="M15" s="20" t="s">
        <v>16</v>
      </c>
      <c r="N15" s="9"/>
    </row>
    <row r="16" spans="2:14" ht="30" customHeight="1" hidden="1">
      <c r="B16" s="13"/>
      <c r="C16" s="14"/>
      <c r="D16" s="25"/>
      <c r="E16" s="16"/>
      <c r="F16" s="17"/>
      <c r="G16" s="25"/>
      <c r="H16" s="16"/>
      <c r="I16" s="17"/>
      <c r="J16" s="25"/>
      <c r="K16" s="16"/>
      <c r="L16" s="17"/>
      <c r="M16" s="25"/>
      <c r="N16" s="16"/>
    </row>
  </sheetData>
  <sheetProtection selectLockedCells="1"/>
  <conditionalFormatting sqref="C3:N16">
    <cfRule type="cellIs" priority="1" dxfId="8" operator="equal" stopIfTrue="1">
      <formula>$Q$12</formula>
    </cfRule>
    <cfRule type="cellIs" priority="2" dxfId="7" operator="equal" stopIfTrue="1">
      <formula>$Q$11</formula>
    </cfRule>
    <cfRule type="cellIs" priority="3" dxfId="6" operator="equal" stopIfTrue="1">
      <formula>$Q$10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27"/>
  <sheetViews>
    <sheetView zoomScalePageLayoutView="0" workbookViewId="0" topLeftCell="A1">
      <selection activeCell="AL29" sqref="AL29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5.5742187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8" width="2.7109375" style="0" customWidth="1"/>
    <col min="19" max="19" width="2.7109375" style="0" hidden="1" customWidth="1"/>
    <col min="20" max="20" width="0.85546875" style="0" hidden="1" customWidth="1"/>
    <col min="21" max="22" width="2.7109375" style="0" hidden="1" customWidth="1"/>
    <col min="23" max="23" width="0.85546875" style="0" hidden="1" customWidth="1"/>
    <col min="24" max="24" width="2.7109375" style="0" hidden="1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3" width="4.00390625" style="0" customWidth="1"/>
    <col min="34" max="34" width="16.57421875" style="0" customWidth="1"/>
    <col min="35" max="35" width="15.140625" style="0" customWidth="1"/>
    <col min="36" max="37" width="4.00390625" style="0" customWidth="1"/>
    <col min="38" max="38" width="12.8515625" style="0" customWidth="1"/>
    <col min="39" max="39" width="10.421875" style="0" customWidth="1"/>
    <col min="40" max="40" width="3.421875" style="0" customWidth="1"/>
    <col min="41" max="57" width="2.7109375" style="0" customWidth="1"/>
  </cols>
  <sheetData>
    <row r="1" ht="20.25">
      <c r="S1" s="250" t="s">
        <v>149</v>
      </c>
    </row>
    <row r="2" ht="6.75" customHeight="1"/>
    <row r="3" ht="30.75" customHeight="1">
      <c r="N3" s="223" t="s">
        <v>143</v>
      </c>
    </row>
    <row r="4" spans="2:39" ht="26.25" customHeight="1">
      <c r="B4" s="251"/>
      <c r="C4" s="252"/>
      <c r="D4" s="440">
        <v>1</v>
      </c>
      <c r="E4" s="441"/>
      <c r="F4" s="447"/>
      <c r="G4" s="448">
        <v>2</v>
      </c>
      <c r="H4" s="442"/>
      <c r="I4" s="443"/>
      <c r="J4" s="440">
        <v>3</v>
      </c>
      <c r="K4" s="441"/>
      <c r="L4" s="447"/>
      <c r="M4" s="448">
        <v>4</v>
      </c>
      <c r="N4" s="442"/>
      <c r="O4" s="443"/>
      <c r="P4" s="440">
        <v>5</v>
      </c>
      <c r="Q4" s="441"/>
      <c r="R4" s="447"/>
      <c r="S4" s="448">
        <v>6</v>
      </c>
      <c r="T4" s="442"/>
      <c r="U4" s="443"/>
      <c r="V4" s="440">
        <v>7</v>
      </c>
      <c r="W4" s="441"/>
      <c r="X4" s="441"/>
      <c r="Y4" s="253" t="s">
        <v>144</v>
      </c>
      <c r="Z4" s="254" t="s">
        <v>145</v>
      </c>
      <c r="AA4" s="255" t="s">
        <v>146</v>
      </c>
      <c r="AB4" s="442" t="s">
        <v>147</v>
      </c>
      <c r="AC4" s="442"/>
      <c r="AD4" s="443"/>
      <c r="AE4" s="256" t="s">
        <v>148</v>
      </c>
      <c r="AH4" s="369" t="s">
        <v>210</v>
      </c>
      <c r="AI4" s="369" t="s">
        <v>211</v>
      </c>
      <c r="AJ4" s="369" t="s">
        <v>144</v>
      </c>
      <c r="AK4" s="370" t="s">
        <v>145</v>
      </c>
      <c r="AL4" s="371" t="s">
        <v>212</v>
      </c>
      <c r="AM4" s="371" t="s">
        <v>213</v>
      </c>
    </row>
    <row r="5" spans="2:54" ht="21.75" customHeight="1">
      <c r="B5" s="444" t="s">
        <v>75</v>
      </c>
      <c r="C5" s="257" t="s">
        <v>163</v>
      </c>
      <c r="D5" s="258">
        <v>1</v>
      </c>
      <c r="E5" s="259" t="s">
        <v>17</v>
      </c>
      <c r="F5" s="260">
        <v>2</v>
      </c>
      <c r="G5" s="261">
        <v>0</v>
      </c>
      <c r="H5" s="262" t="s">
        <v>17</v>
      </c>
      <c r="I5" s="263">
        <v>2</v>
      </c>
      <c r="J5" s="258">
        <v>2</v>
      </c>
      <c r="K5" s="259" t="s">
        <v>17</v>
      </c>
      <c r="L5" s="260">
        <v>0</v>
      </c>
      <c r="M5" s="261">
        <v>2</v>
      </c>
      <c r="N5" s="262" t="s">
        <v>17</v>
      </c>
      <c r="O5" s="263">
        <v>0</v>
      </c>
      <c r="P5" s="258">
        <v>0</v>
      </c>
      <c r="Q5" s="259" t="s">
        <v>17</v>
      </c>
      <c r="R5" s="260">
        <v>2</v>
      </c>
      <c r="S5" s="261"/>
      <c r="T5" s="262" t="s">
        <v>17</v>
      </c>
      <c r="U5" s="263"/>
      <c r="V5" s="258"/>
      <c r="W5" s="259" t="s">
        <v>17</v>
      </c>
      <c r="X5" s="264"/>
      <c r="Y5" s="265">
        <f aca="true" t="shared" si="0" ref="Y5:Y24">SUM(AO5:BB5)</f>
        <v>5</v>
      </c>
      <c r="Z5" s="266">
        <f aca="true" t="shared" si="1" ref="Z5:AA24">AO5+AQ5+AS5+AU5+AW5+AY5+BA5</f>
        <v>2</v>
      </c>
      <c r="AA5" s="267">
        <f t="shared" si="1"/>
        <v>3</v>
      </c>
      <c r="AB5" s="268">
        <f aca="true" t="shared" si="2" ref="AB5:AB24">D5+G5+J5+M5+P5+S5+V5</f>
        <v>5</v>
      </c>
      <c r="AC5" s="262" t="s">
        <v>17</v>
      </c>
      <c r="AD5" s="269">
        <f aca="true" t="shared" si="3" ref="AD5:AD24">F5+I5+L5+O5+R5+U5+X5</f>
        <v>6</v>
      </c>
      <c r="AE5" s="270">
        <f aca="true" t="shared" si="4" ref="AE5:AE24">IF(Y5&gt;0,Z5/Y5,0)</f>
        <v>0.4</v>
      </c>
      <c r="AG5" s="390" t="s">
        <v>61</v>
      </c>
      <c r="AH5" s="400" t="s">
        <v>151</v>
      </c>
      <c r="AI5" s="400" t="s">
        <v>57</v>
      </c>
      <c r="AJ5" s="391">
        <v>5</v>
      </c>
      <c r="AK5" s="392">
        <v>5</v>
      </c>
      <c r="AL5" s="393">
        <v>1</v>
      </c>
      <c r="AM5" s="394">
        <v>1</v>
      </c>
      <c r="AO5" s="271">
        <f aca="true" t="shared" si="5" ref="AO5:AO24">IF(D5&gt;F5,1,0)</f>
        <v>0</v>
      </c>
      <c r="AP5" s="271">
        <f aca="true" t="shared" si="6" ref="AP5:AP24">IF(F5&gt;D5,1,0)</f>
        <v>1</v>
      </c>
      <c r="AQ5" s="271">
        <f aca="true" t="shared" si="7" ref="AQ5:AQ24">IF(G5&gt;I5,1,0)</f>
        <v>0</v>
      </c>
      <c r="AR5" s="271">
        <f aca="true" t="shared" si="8" ref="AR5:AR24">IF(I5&gt;G5,1,0)</f>
        <v>1</v>
      </c>
      <c r="AS5" s="271">
        <f aca="true" t="shared" si="9" ref="AS5:AS24">IF(J5&gt;L5,1,0)</f>
        <v>1</v>
      </c>
      <c r="AT5" s="271">
        <f aca="true" t="shared" si="10" ref="AT5:AT24">IF(L5&gt;J5,1,0)</f>
        <v>0</v>
      </c>
      <c r="AU5" s="271">
        <f aca="true" t="shared" si="11" ref="AU5:AU24">IF(M5&gt;O5,1,0)</f>
        <v>1</v>
      </c>
      <c r="AV5" s="271">
        <f aca="true" t="shared" si="12" ref="AV5:AV24">IF(O5&gt;M5,1,0)</f>
        <v>0</v>
      </c>
      <c r="AW5" s="271">
        <f aca="true" t="shared" si="13" ref="AW5:AW24">IF(P5&gt;R5,1,)</f>
        <v>0</v>
      </c>
      <c r="AX5" s="271">
        <f aca="true" t="shared" si="14" ref="AX5:AX24">IF(R5&gt;P5,1,0)</f>
        <v>1</v>
      </c>
      <c r="AY5" s="271">
        <f aca="true" t="shared" si="15" ref="AY5:AY24">IF(S5&gt;U5,1,0)</f>
        <v>0</v>
      </c>
      <c r="AZ5" s="271">
        <f aca="true" t="shared" si="16" ref="AZ5:AZ24">IF(U5&gt;S5,1,0)</f>
        <v>0</v>
      </c>
      <c r="BA5" s="271">
        <f aca="true" t="shared" si="17" ref="BA5:BA24">IF(V5&gt;X5,1,0)</f>
        <v>0</v>
      </c>
      <c r="BB5" s="271">
        <f aca="true" t="shared" si="18" ref="BB5:BB24">IF(X5&gt;V5,1,0)</f>
        <v>0</v>
      </c>
    </row>
    <row r="6" spans="2:54" ht="21.75" customHeight="1">
      <c r="B6" s="445"/>
      <c r="C6" s="358" t="s">
        <v>185</v>
      </c>
      <c r="D6" s="359">
        <v>0</v>
      </c>
      <c r="E6" s="360"/>
      <c r="F6" s="361">
        <v>2</v>
      </c>
      <c r="G6" s="362"/>
      <c r="H6" s="363"/>
      <c r="I6" s="364"/>
      <c r="J6" s="359"/>
      <c r="K6" s="360"/>
      <c r="L6" s="361"/>
      <c r="M6" s="362"/>
      <c r="N6" s="363"/>
      <c r="O6" s="364"/>
      <c r="P6" s="359"/>
      <c r="Q6" s="360"/>
      <c r="R6" s="361"/>
      <c r="S6" s="362"/>
      <c r="T6" s="363"/>
      <c r="U6" s="364"/>
      <c r="V6" s="359"/>
      <c r="W6" s="360"/>
      <c r="X6" s="365"/>
      <c r="Y6" s="265">
        <f>SUM(AO6:BB6)</f>
        <v>1</v>
      </c>
      <c r="Z6" s="266">
        <f>AO6+AQ6+AS6+AU6+AW6+AY6+BA6</f>
        <v>0</v>
      </c>
      <c r="AA6" s="267">
        <f>AP6+AR6+AT6+AV6+AX6+AZ6+BB6</f>
        <v>1</v>
      </c>
      <c r="AB6" s="268">
        <f>D6+G6+J6+M6+P6+S6+V6</f>
        <v>0</v>
      </c>
      <c r="AC6" s="262" t="s">
        <v>17</v>
      </c>
      <c r="AD6" s="269">
        <f>F6+I6+L6+O6+R6+U6+X6</f>
        <v>2</v>
      </c>
      <c r="AE6" s="270">
        <f>IF(Y6&gt;0,Z6/Y6,0)</f>
        <v>0</v>
      </c>
      <c r="AG6" s="395" t="s">
        <v>62</v>
      </c>
      <c r="AH6" s="401" t="s">
        <v>155</v>
      </c>
      <c r="AI6" s="401" t="s">
        <v>150</v>
      </c>
      <c r="AJ6" s="396">
        <v>5</v>
      </c>
      <c r="AK6" s="397">
        <v>5</v>
      </c>
      <c r="AL6" s="398">
        <v>1</v>
      </c>
      <c r="AM6" s="399">
        <v>0.9090909090909091</v>
      </c>
      <c r="AO6" s="271">
        <f>IF(D6&gt;F6,1,0)</f>
        <v>0</v>
      </c>
      <c r="AP6" s="271">
        <f>IF(F6&gt;D6,1,0)</f>
        <v>1</v>
      </c>
      <c r="AQ6" s="271">
        <f>IF(G6&gt;I6,1,0)</f>
        <v>0</v>
      </c>
      <c r="AR6" s="271">
        <f>IF(I6&gt;G6,1,0)</f>
        <v>0</v>
      </c>
      <c r="AS6" s="271">
        <f>IF(J6&gt;L6,1,0)</f>
        <v>0</v>
      </c>
      <c r="AT6" s="271">
        <f>IF(L6&gt;J6,1,0)</f>
        <v>0</v>
      </c>
      <c r="AU6" s="271">
        <f>IF(M6&gt;O6,1,0)</f>
        <v>0</v>
      </c>
      <c r="AV6" s="271">
        <f>IF(O6&gt;M6,1,0)</f>
        <v>0</v>
      </c>
      <c r="AW6" s="271">
        <f>IF(P6&gt;R6,1,)</f>
        <v>0</v>
      </c>
      <c r="AX6" s="271">
        <f>IF(R6&gt;P6,1,0)</f>
        <v>0</v>
      </c>
      <c r="AY6" s="271">
        <f>IF(S6&gt;U6,1,0)</f>
        <v>0</v>
      </c>
      <c r="AZ6" s="271">
        <f>IF(U6&gt;S6,1,0)</f>
        <v>0</v>
      </c>
      <c r="BA6" s="271">
        <f>IF(V6&gt;X6,1,0)</f>
        <v>0</v>
      </c>
      <c r="BB6" s="271">
        <f>IF(X6&gt;V6,1,0)</f>
        <v>0</v>
      </c>
    </row>
    <row r="7" spans="2:54" ht="21.75" customHeight="1">
      <c r="B7" s="445"/>
      <c r="C7" s="272" t="s">
        <v>164</v>
      </c>
      <c r="D7" s="273"/>
      <c r="E7" s="274" t="s">
        <v>17</v>
      </c>
      <c r="F7" s="275"/>
      <c r="G7" s="276">
        <v>0</v>
      </c>
      <c r="H7" s="277" t="s">
        <v>17</v>
      </c>
      <c r="I7" s="278">
        <v>2</v>
      </c>
      <c r="J7" s="273">
        <v>0</v>
      </c>
      <c r="K7" s="274" t="s">
        <v>17</v>
      </c>
      <c r="L7" s="275">
        <v>2</v>
      </c>
      <c r="M7" s="276"/>
      <c r="N7" s="277" t="s">
        <v>17</v>
      </c>
      <c r="O7" s="278"/>
      <c r="P7" s="273">
        <v>0</v>
      </c>
      <c r="Q7" s="274" t="s">
        <v>17</v>
      </c>
      <c r="R7" s="275">
        <v>2</v>
      </c>
      <c r="S7" s="276"/>
      <c r="T7" s="277" t="s">
        <v>17</v>
      </c>
      <c r="U7" s="278"/>
      <c r="V7" s="273"/>
      <c r="W7" s="274" t="s">
        <v>17</v>
      </c>
      <c r="X7" s="279"/>
      <c r="Y7" s="280">
        <f t="shared" si="0"/>
        <v>3</v>
      </c>
      <c r="Z7" s="281">
        <f t="shared" si="1"/>
        <v>0</v>
      </c>
      <c r="AA7" s="282">
        <f t="shared" si="1"/>
        <v>3</v>
      </c>
      <c r="AB7" s="283">
        <f t="shared" si="2"/>
        <v>0</v>
      </c>
      <c r="AC7" s="277" t="s">
        <v>17</v>
      </c>
      <c r="AD7" s="284">
        <f t="shared" si="3"/>
        <v>6</v>
      </c>
      <c r="AE7" s="285">
        <f t="shared" si="4"/>
        <v>0</v>
      </c>
      <c r="AG7" s="402" t="s">
        <v>63</v>
      </c>
      <c r="AH7" s="403" t="s">
        <v>172</v>
      </c>
      <c r="AI7" s="403" t="s">
        <v>24</v>
      </c>
      <c r="AJ7" s="404">
        <v>5</v>
      </c>
      <c r="AK7" s="405">
        <v>4</v>
      </c>
      <c r="AL7" s="406">
        <v>0.8</v>
      </c>
      <c r="AM7" s="407">
        <v>0.6666666666666666</v>
      </c>
      <c r="AO7" s="271">
        <f t="shared" si="5"/>
        <v>0</v>
      </c>
      <c r="AP7" s="271">
        <f t="shared" si="6"/>
        <v>0</v>
      </c>
      <c r="AQ7" s="271">
        <f t="shared" si="7"/>
        <v>0</v>
      </c>
      <c r="AR7" s="271">
        <f t="shared" si="8"/>
        <v>1</v>
      </c>
      <c r="AS7" s="271">
        <f t="shared" si="9"/>
        <v>0</v>
      </c>
      <c r="AT7" s="271">
        <f t="shared" si="10"/>
        <v>1</v>
      </c>
      <c r="AU7" s="271">
        <f t="shared" si="11"/>
        <v>0</v>
      </c>
      <c r="AV7" s="271">
        <f t="shared" si="12"/>
        <v>0</v>
      </c>
      <c r="AW7" s="271">
        <f t="shared" si="13"/>
        <v>0</v>
      </c>
      <c r="AX7" s="271">
        <f t="shared" si="14"/>
        <v>1</v>
      </c>
      <c r="AY7" s="271">
        <f t="shared" si="15"/>
        <v>0</v>
      </c>
      <c r="AZ7" s="271">
        <f t="shared" si="16"/>
        <v>0</v>
      </c>
      <c r="BA7" s="271">
        <f t="shared" si="17"/>
        <v>0</v>
      </c>
      <c r="BB7" s="271">
        <f t="shared" si="18"/>
        <v>0</v>
      </c>
    </row>
    <row r="8" spans="2:54" ht="21.75" customHeight="1">
      <c r="B8" s="446"/>
      <c r="C8" s="286" t="s">
        <v>184</v>
      </c>
      <c r="D8" s="287"/>
      <c r="E8" s="288" t="s">
        <v>17</v>
      </c>
      <c r="F8" s="289"/>
      <c r="G8" s="290"/>
      <c r="H8" s="291" t="s">
        <v>17</v>
      </c>
      <c r="I8" s="292"/>
      <c r="J8" s="287"/>
      <c r="K8" s="288" t="s">
        <v>17</v>
      </c>
      <c r="L8" s="289"/>
      <c r="M8" s="290">
        <v>0</v>
      </c>
      <c r="N8" s="291" t="s">
        <v>17</v>
      </c>
      <c r="O8" s="292">
        <v>2</v>
      </c>
      <c r="P8" s="287"/>
      <c r="Q8" s="288" t="s">
        <v>17</v>
      </c>
      <c r="R8" s="289"/>
      <c r="S8" s="290"/>
      <c r="T8" s="291" t="s">
        <v>17</v>
      </c>
      <c r="U8" s="292"/>
      <c r="V8" s="287"/>
      <c r="W8" s="288" t="s">
        <v>17</v>
      </c>
      <c r="X8" s="293"/>
      <c r="Y8" s="294">
        <f t="shared" si="0"/>
        <v>1</v>
      </c>
      <c r="Z8" s="295">
        <f t="shared" si="1"/>
        <v>0</v>
      </c>
      <c r="AA8" s="296">
        <f t="shared" si="1"/>
        <v>1</v>
      </c>
      <c r="AB8" s="297">
        <f t="shared" si="2"/>
        <v>0</v>
      </c>
      <c r="AC8" s="291" t="s">
        <v>17</v>
      </c>
      <c r="AD8" s="298">
        <f t="shared" si="3"/>
        <v>2</v>
      </c>
      <c r="AE8" s="299">
        <f t="shared" si="4"/>
        <v>0</v>
      </c>
      <c r="AG8" s="372" t="s">
        <v>207</v>
      </c>
      <c r="AH8" s="373" t="s">
        <v>156</v>
      </c>
      <c r="AI8" s="373" t="s">
        <v>150</v>
      </c>
      <c r="AJ8" s="374">
        <v>4</v>
      </c>
      <c r="AK8" s="375">
        <v>3</v>
      </c>
      <c r="AL8" s="376">
        <v>0.75</v>
      </c>
      <c r="AM8" s="377">
        <v>0.75</v>
      </c>
      <c r="AO8" s="271">
        <f t="shared" si="5"/>
        <v>0</v>
      </c>
      <c r="AP8" s="271">
        <f t="shared" si="6"/>
        <v>0</v>
      </c>
      <c r="AQ8" s="271">
        <f t="shared" si="7"/>
        <v>0</v>
      </c>
      <c r="AR8" s="271">
        <f t="shared" si="8"/>
        <v>0</v>
      </c>
      <c r="AS8" s="271">
        <f t="shared" si="9"/>
        <v>0</v>
      </c>
      <c r="AT8" s="271">
        <f t="shared" si="10"/>
        <v>0</v>
      </c>
      <c r="AU8" s="271">
        <f t="shared" si="11"/>
        <v>0</v>
      </c>
      <c r="AV8" s="271">
        <f t="shared" si="12"/>
        <v>1</v>
      </c>
      <c r="AW8" s="271">
        <f t="shared" si="13"/>
        <v>0</v>
      </c>
      <c r="AX8" s="271">
        <f t="shared" si="14"/>
        <v>0</v>
      </c>
      <c r="AY8" s="271">
        <f t="shared" si="15"/>
        <v>0</v>
      </c>
      <c r="AZ8" s="271">
        <f t="shared" si="16"/>
        <v>0</v>
      </c>
      <c r="BA8" s="271">
        <f t="shared" si="17"/>
        <v>0</v>
      </c>
      <c r="BB8" s="271">
        <f t="shared" si="18"/>
        <v>0</v>
      </c>
    </row>
    <row r="9" spans="2:54" ht="21.75" customHeight="1">
      <c r="B9" s="444" t="s">
        <v>33</v>
      </c>
      <c r="C9" s="300" t="s">
        <v>153</v>
      </c>
      <c r="D9" s="258">
        <v>0</v>
      </c>
      <c r="E9" s="259" t="s">
        <v>17</v>
      </c>
      <c r="F9" s="260">
        <v>2</v>
      </c>
      <c r="G9" s="261">
        <v>2</v>
      </c>
      <c r="H9" s="262" t="s">
        <v>17</v>
      </c>
      <c r="I9" s="263">
        <v>1</v>
      </c>
      <c r="J9" s="258">
        <v>2</v>
      </c>
      <c r="K9" s="259" t="s">
        <v>17</v>
      </c>
      <c r="L9" s="260">
        <v>0</v>
      </c>
      <c r="M9" s="261">
        <v>0</v>
      </c>
      <c r="N9" s="262" t="s">
        <v>17</v>
      </c>
      <c r="O9" s="263">
        <v>2</v>
      </c>
      <c r="P9" s="258">
        <v>0</v>
      </c>
      <c r="Q9" s="259" t="s">
        <v>17</v>
      </c>
      <c r="R9" s="260">
        <v>2</v>
      </c>
      <c r="S9" s="261"/>
      <c r="T9" s="262" t="s">
        <v>17</v>
      </c>
      <c r="U9" s="263"/>
      <c r="V9" s="258"/>
      <c r="W9" s="259" t="s">
        <v>17</v>
      </c>
      <c r="X9" s="264"/>
      <c r="Y9" s="265">
        <f t="shared" si="0"/>
        <v>5</v>
      </c>
      <c r="Z9" s="266">
        <f t="shared" si="1"/>
        <v>2</v>
      </c>
      <c r="AA9" s="267">
        <f t="shared" si="1"/>
        <v>3</v>
      </c>
      <c r="AB9" s="268">
        <f t="shared" si="2"/>
        <v>4</v>
      </c>
      <c r="AC9" s="262" t="s">
        <v>17</v>
      </c>
      <c r="AD9" s="269">
        <f t="shared" si="3"/>
        <v>7</v>
      </c>
      <c r="AE9" s="270">
        <f t="shared" si="4"/>
        <v>0.4</v>
      </c>
      <c r="AG9" s="372" t="s">
        <v>209</v>
      </c>
      <c r="AH9" s="373" t="s">
        <v>174</v>
      </c>
      <c r="AI9" s="373" t="s">
        <v>91</v>
      </c>
      <c r="AJ9" s="374">
        <v>5</v>
      </c>
      <c r="AK9" s="375">
        <v>3</v>
      </c>
      <c r="AL9" s="376">
        <v>0.6</v>
      </c>
      <c r="AM9" s="377">
        <v>0.6</v>
      </c>
      <c r="AO9" s="271">
        <f t="shared" si="5"/>
        <v>0</v>
      </c>
      <c r="AP9" s="271">
        <f t="shared" si="6"/>
        <v>1</v>
      </c>
      <c r="AQ9" s="271">
        <f t="shared" si="7"/>
        <v>1</v>
      </c>
      <c r="AR9" s="271">
        <f t="shared" si="8"/>
        <v>0</v>
      </c>
      <c r="AS9" s="271">
        <f t="shared" si="9"/>
        <v>1</v>
      </c>
      <c r="AT9" s="271">
        <f t="shared" si="10"/>
        <v>0</v>
      </c>
      <c r="AU9" s="271">
        <f t="shared" si="11"/>
        <v>0</v>
      </c>
      <c r="AV9" s="271">
        <f t="shared" si="12"/>
        <v>1</v>
      </c>
      <c r="AW9" s="271">
        <f t="shared" si="13"/>
        <v>0</v>
      </c>
      <c r="AX9" s="271">
        <f t="shared" si="14"/>
        <v>1</v>
      </c>
      <c r="AY9" s="271">
        <f t="shared" si="15"/>
        <v>0</v>
      </c>
      <c r="AZ9" s="271">
        <f t="shared" si="16"/>
        <v>0</v>
      </c>
      <c r="BA9" s="271">
        <f t="shared" si="17"/>
        <v>0</v>
      </c>
      <c r="BB9" s="271">
        <f t="shared" si="18"/>
        <v>0</v>
      </c>
    </row>
    <row r="10" spans="2:54" ht="21.75" customHeight="1">
      <c r="B10" s="445"/>
      <c r="C10" s="301" t="s">
        <v>154</v>
      </c>
      <c r="D10" s="273">
        <v>1</v>
      </c>
      <c r="E10" s="274" t="s">
        <v>17</v>
      </c>
      <c r="F10" s="275">
        <v>2</v>
      </c>
      <c r="G10" s="276"/>
      <c r="H10" s="277" t="s">
        <v>17</v>
      </c>
      <c r="I10" s="278"/>
      <c r="J10" s="273"/>
      <c r="K10" s="274" t="s">
        <v>17</v>
      </c>
      <c r="L10" s="275"/>
      <c r="M10" s="276">
        <v>0</v>
      </c>
      <c r="N10" s="277" t="s">
        <v>17</v>
      </c>
      <c r="O10" s="278">
        <v>2</v>
      </c>
      <c r="P10" s="273">
        <v>0</v>
      </c>
      <c r="Q10" s="274" t="s">
        <v>17</v>
      </c>
      <c r="R10" s="275">
        <v>2</v>
      </c>
      <c r="S10" s="276"/>
      <c r="T10" s="277" t="s">
        <v>17</v>
      </c>
      <c r="U10" s="278"/>
      <c r="V10" s="273"/>
      <c r="W10" s="274" t="s">
        <v>17</v>
      </c>
      <c r="X10" s="279"/>
      <c r="Y10" s="280">
        <f t="shared" si="0"/>
        <v>3</v>
      </c>
      <c r="Z10" s="281">
        <f t="shared" si="1"/>
        <v>0</v>
      </c>
      <c r="AA10" s="282">
        <f t="shared" si="1"/>
        <v>3</v>
      </c>
      <c r="AB10" s="283">
        <f t="shared" si="2"/>
        <v>1</v>
      </c>
      <c r="AC10" s="277" t="s">
        <v>17</v>
      </c>
      <c r="AD10" s="284">
        <f t="shared" si="3"/>
        <v>6</v>
      </c>
      <c r="AE10" s="285">
        <f t="shared" si="4"/>
        <v>0</v>
      </c>
      <c r="AG10" s="372" t="s">
        <v>208</v>
      </c>
      <c r="AH10" s="373" t="s">
        <v>152</v>
      </c>
      <c r="AI10" s="373" t="s">
        <v>57</v>
      </c>
      <c r="AJ10" s="374">
        <v>5</v>
      </c>
      <c r="AK10" s="375">
        <v>3</v>
      </c>
      <c r="AL10" s="376">
        <v>0.6</v>
      </c>
      <c r="AM10" s="377">
        <v>0.5833333333333334</v>
      </c>
      <c r="AO10" s="271">
        <f t="shared" si="5"/>
        <v>0</v>
      </c>
      <c r="AP10" s="271">
        <f t="shared" si="6"/>
        <v>1</v>
      </c>
      <c r="AQ10" s="271">
        <f t="shared" si="7"/>
        <v>0</v>
      </c>
      <c r="AR10" s="271">
        <f t="shared" si="8"/>
        <v>0</v>
      </c>
      <c r="AS10" s="271">
        <f t="shared" si="9"/>
        <v>0</v>
      </c>
      <c r="AT10" s="271">
        <f t="shared" si="10"/>
        <v>0</v>
      </c>
      <c r="AU10" s="271">
        <f t="shared" si="11"/>
        <v>0</v>
      </c>
      <c r="AV10" s="271">
        <f t="shared" si="12"/>
        <v>1</v>
      </c>
      <c r="AW10" s="271">
        <f t="shared" si="13"/>
        <v>0</v>
      </c>
      <c r="AX10" s="271">
        <f t="shared" si="14"/>
        <v>1</v>
      </c>
      <c r="AY10" s="271">
        <f t="shared" si="15"/>
        <v>0</v>
      </c>
      <c r="AZ10" s="271">
        <f t="shared" si="16"/>
        <v>0</v>
      </c>
      <c r="BA10" s="271">
        <f t="shared" si="17"/>
        <v>0</v>
      </c>
      <c r="BB10" s="271">
        <f t="shared" si="18"/>
        <v>0</v>
      </c>
    </row>
    <row r="11" spans="2:54" ht="21.75" customHeight="1">
      <c r="B11" s="446"/>
      <c r="C11" s="302" t="s">
        <v>165</v>
      </c>
      <c r="D11" s="287"/>
      <c r="E11" s="288" t="s">
        <v>17</v>
      </c>
      <c r="F11" s="289"/>
      <c r="G11" s="290">
        <v>0</v>
      </c>
      <c r="H11" s="291" t="s">
        <v>17</v>
      </c>
      <c r="I11" s="292">
        <v>2</v>
      </c>
      <c r="J11" s="287">
        <v>0</v>
      </c>
      <c r="K11" s="288" t="s">
        <v>17</v>
      </c>
      <c r="L11" s="289">
        <v>2</v>
      </c>
      <c r="M11" s="290"/>
      <c r="N11" s="291" t="s">
        <v>17</v>
      </c>
      <c r="O11" s="292"/>
      <c r="P11" s="287"/>
      <c r="Q11" s="288" t="s">
        <v>17</v>
      </c>
      <c r="R11" s="289"/>
      <c r="S11" s="290"/>
      <c r="T11" s="291" t="s">
        <v>17</v>
      </c>
      <c r="U11" s="292"/>
      <c r="V11" s="287"/>
      <c r="W11" s="288" t="s">
        <v>17</v>
      </c>
      <c r="X11" s="293"/>
      <c r="Y11" s="294">
        <f t="shared" si="0"/>
        <v>2</v>
      </c>
      <c r="Z11" s="295">
        <f t="shared" si="1"/>
        <v>0</v>
      </c>
      <c r="AA11" s="296">
        <f t="shared" si="1"/>
        <v>2</v>
      </c>
      <c r="AB11" s="297">
        <f t="shared" si="2"/>
        <v>0</v>
      </c>
      <c r="AC11" s="291" t="s">
        <v>17</v>
      </c>
      <c r="AD11" s="298">
        <f t="shared" si="3"/>
        <v>4</v>
      </c>
      <c r="AE11" s="299">
        <f t="shared" si="4"/>
        <v>0</v>
      </c>
      <c r="AG11" s="372" t="s">
        <v>214</v>
      </c>
      <c r="AH11" s="373" t="s">
        <v>163</v>
      </c>
      <c r="AI11" s="373" t="s">
        <v>75</v>
      </c>
      <c r="AJ11" s="374">
        <v>5</v>
      </c>
      <c r="AK11" s="375">
        <v>2</v>
      </c>
      <c r="AL11" s="376">
        <v>0.4</v>
      </c>
      <c r="AM11" s="377">
        <v>0.45454545454545453</v>
      </c>
      <c r="AO11" s="271">
        <f t="shared" si="5"/>
        <v>0</v>
      </c>
      <c r="AP11" s="271">
        <f t="shared" si="6"/>
        <v>0</v>
      </c>
      <c r="AQ11" s="271">
        <f t="shared" si="7"/>
        <v>0</v>
      </c>
      <c r="AR11" s="271">
        <f t="shared" si="8"/>
        <v>1</v>
      </c>
      <c r="AS11" s="271">
        <f t="shared" si="9"/>
        <v>0</v>
      </c>
      <c r="AT11" s="271">
        <f t="shared" si="10"/>
        <v>1</v>
      </c>
      <c r="AU11" s="271">
        <f t="shared" si="11"/>
        <v>0</v>
      </c>
      <c r="AV11" s="271">
        <f t="shared" si="12"/>
        <v>0</v>
      </c>
      <c r="AW11" s="271">
        <f t="shared" si="13"/>
        <v>0</v>
      </c>
      <c r="AX11" s="271">
        <f t="shared" si="14"/>
        <v>0</v>
      </c>
      <c r="AY11" s="271">
        <f t="shared" si="15"/>
        <v>0</v>
      </c>
      <c r="AZ11" s="271">
        <f t="shared" si="16"/>
        <v>0</v>
      </c>
      <c r="BA11" s="271">
        <f t="shared" si="17"/>
        <v>0</v>
      </c>
      <c r="BB11" s="271">
        <f t="shared" si="18"/>
        <v>0</v>
      </c>
    </row>
    <row r="12" spans="2:54" ht="21.75" customHeight="1">
      <c r="B12" s="444" t="s">
        <v>24</v>
      </c>
      <c r="C12" s="300" t="s">
        <v>171</v>
      </c>
      <c r="D12" s="258"/>
      <c r="E12" s="259" t="s">
        <v>17</v>
      </c>
      <c r="F12" s="260"/>
      <c r="G12" s="261">
        <v>0</v>
      </c>
      <c r="H12" s="262" t="s">
        <v>17</v>
      </c>
      <c r="I12" s="263">
        <v>2</v>
      </c>
      <c r="J12" s="258">
        <v>0</v>
      </c>
      <c r="K12" s="259" t="s">
        <v>17</v>
      </c>
      <c r="L12" s="260">
        <v>2</v>
      </c>
      <c r="M12" s="261">
        <v>0</v>
      </c>
      <c r="N12" s="262" t="s">
        <v>17</v>
      </c>
      <c r="O12" s="263">
        <v>2</v>
      </c>
      <c r="P12" s="258">
        <v>2</v>
      </c>
      <c r="Q12" s="259" t="s">
        <v>17</v>
      </c>
      <c r="R12" s="260">
        <v>0</v>
      </c>
      <c r="S12" s="261"/>
      <c r="T12" s="262" t="s">
        <v>17</v>
      </c>
      <c r="U12" s="263"/>
      <c r="V12" s="258"/>
      <c r="W12" s="259" t="s">
        <v>17</v>
      </c>
      <c r="X12" s="264"/>
      <c r="Y12" s="265">
        <f t="shared" si="0"/>
        <v>4</v>
      </c>
      <c r="Z12" s="266">
        <f t="shared" si="1"/>
        <v>1</v>
      </c>
      <c r="AA12" s="267">
        <f t="shared" si="1"/>
        <v>3</v>
      </c>
      <c r="AB12" s="268">
        <f t="shared" si="2"/>
        <v>2</v>
      </c>
      <c r="AC12" s="262" t="s">
        <v>17</v>
      </c>
      <c r="AD12" s="269">
        <f t="shared" si="3"/>
        <v>6</v>
      </c>
      <c r="AE12" s="270">
        <f t="shared" si="4"/>
        <v>0.25</v>
      </c>
      <c r="AG12" s="372" t="s">
        <v>215</v>
      </c>
      <c r="AH12" s="373" t="s">
        <v>153</v>
      </c>
      <c r="AI12" s="373" t="s">
        <v>33</v>
      </c>
      <c r="AJ12" s="374">
        <v>5</v>
      </c>
      <c r="AK12" s="375">
        <v>2</v>
      </c>
      <c r="AL12" s="376">
        <v>0.4</v>
      </c>
      <c r="AM12" s="377">
        <v>0.36363636363636365</v>
      </c>
      <c r="AO12" s="271">
        <f t="shared" si="5"/>
        <v>0</v>
      </c>
      <c r="AP12" s="271">
        <f t="shared" si="6"/>
        <v>0</v>
      </c>
      <c r="AQ12" s="271">
        <f t="shared" si="7"/>
        <v>0</v>
      </c>
      <c r="AR12" s="271">
        <f t="shared" si="8"/>
        <v>1</v>
      </c>
      <c r="AS12" s="271">
        <f t="shared" si="9"/>
        <v>0</v>
      </c>
      <c r="AT12" s="271">
        <f t="shared" si="10"/>
        <v>1</v>
      </c>
      <c r="AU12" s="271">
        <f t="shared" si="11"/>
        <v>0</v>
      </c>
      <c r="AV12" s="271">
        <f t="shared" si="12"/>
        <v>1</v>
      </c>
      <c r="AW12" s="271">
        <f t="shared" si="13"/>
        <v>1</v>
      </c>
      <c r="AX12" s="271">
        <f t="shared" si="14"/>
        <v>0</v>
      </c>
      <c r="AY12" s="271">
        <f t="shared" si="15"/>
        <v>0</v>
      </c>
      <c r="AZ12" s="271">
        <f t="shared" si="16"/>
        <v>0</v>
      </c>
      <c r="BA12" s="271">
        <f t="shared" si="17"/>
        <v>0</v>
      </c>
      <c r="BB12" s="271">
        <f t="shared" si="18"/>
        <v>0</v>
      </c>
    </row>
    <row r="13" spans="2:54" ht="21.75" customHeight="1" thickBot="1">
      <c r="B13" s="445"/>
      <c r="C13" s="301" t="s">
        <v>172</v>
      </c>
      <c r="D13" s="273">
        <v>0</v>
      </c>
      <c r="E13" s="274" t="s">
        <v>17</v>
      </c>
      <c r="F13" s="275">
        <v>2</v>
      </c>
      <c r="G13" s="276">
        <v>2</v>
      </c>
      <c r="H13" s="277" t="s">
        <v>17</v>
      </c>
      <c r="I13" s="278">
        <v>1</v>
      </c>
      <c r="J13" s="273">
        <v>2</v>
      </c>
      <c r="K13" s="274" t="s">
        <v>17</v>
      </c>
      <c r="L13" s="275">
        <v>1</v>
      </c>
      <c r="M13" s="276">
        <v>2</v>
      </c>
      <c r="N13" s="277" t="s">
        <v>17</v>
      </c>
      <c r="O13" s="278">
        <v>0</v>
      </c>
      <c r="P13" s="273">
        <v>2</v>
      </c>
      <c r="Q13" s="274" t="s">
        <v>17</v>
      </c>
      <c r="R13" s="275">
        <v>0</v>
      </c>
      <c r="S13" s="276"/>
      <c r="T13" s="277" t="s">
        <v>17</v>
      </c>
      <c r="U13" s="278"/>
      <c r="V13" s="273"/>
      <c r="W13" s="274" t="s">
        <v>17</v>
      </c>
      <c r="X13" s="279"/>
      <c r="Y13" s="280">
        <f t="shared" si="0"/>
        <v>5</v>
      </c>
      <c r="Z13" s="281">
        <f t="shared" si="1"/>
        <v>4</v>
      </c>
      <c r="AA13" s="282">
        <f t="shared" si="1"/>
        <v>1</v>
      </c>
      <c r="AB13" s="283">
        <f t="shared" si="2"/>
        <v>8</v>
      </c>
      <c r="AC13" s="277" t="s">
        <v>17</v>
      </c>
      <c r="AD13" s="284">
        <f t="shared" si="3"/>
        <v>4</v>
      </c>
      <c r="AE13" s="285">
        <f t="shared" si="4"/>
        <v>0.8</v>
      </c>
      <c r="AG13" s="378" t="s">
        <v>216</v>
      </c>
      <c r="AH13" s="379" t="s">
        <v>171</v>
      </c>
      <c r="AI13" s="379" t="s">
        <v>24</v>
      </c>
      <c r="AJ13" s="380">
        <v>4</v>
      </c>
      <c r="AK13" s="381">
        <v>1</v>
      </c>
      <c r="AL13" s="382">
        <v>0.25</v>
      </c>
      <c r="AM13" s="383">
        <v>0.25</v>
      </c>
      <c r="AO13" s="271">
        <f t="shared" si="5"/>
        <v>0</v>
      </c>
      <c r="AP13" s="271">
        <f t="shared" si="6"/>
        <v>1</v>
      </c>
      <c r="AQ13" s="271">
        <f t="shared" si="7"/>
        <v>1</v>
      </c>
      <c r="AR13" s="271">
        <f t="shared" si="8"/>
        <v>0</v>
      </c>
      <c r="AS13" s="271">
        <f t="shared" si="9"/>
        <v>1</v>
      </c>
      <c r="AT13" s="271">
        <f t="shared" si="10"/>
        <v>0</v>
      </c>
      <c r="AU13" s="271">
        <f t="shared" si="11"/>
        <v>1</v>
      </c>
      <c r="AV13" s="271">
        <f t="shared" si="12"/>
        <v>0</v>
      </c>
      <c r="AW13" s="271">
        <f t="shared" si="13"/>
        <v>1</v>
      </c>
      <c r="AX13" s="271">
        <f t="shared" si="14"/>
        <v>0</v>
      </c>
      <c r="AY13" s="271">
        <f t="shared" si="15"/>
        <v>0</v>
      </c>
      <c r="AZ13" s="271">
        <f t="shared" si="16"/>
        <v>0</v>
      </c>
      <c r="BA13" s="271">
        <f t="shared" si="17"/>
        <v>0</v>
      </c>
      <c r="BB13" s="271">
        <f t="shared" si="18"/>
        <v>0</v>
      </c>
    </row>
    <row r="14" spans="2:54" ht="21.75" customHeight="1">
      <c r="B14" s="446"/>
      <c r="C14" s="302" t="s">
        <v>205</v>
      </c>
      <c r="D14" s="287">
        <v>0</v>
      </c>
      <c r="E14" s="288" t="s">
        <v>17</v>
      </c>
      <c r="F14" s="289">
        <v>2</v>
      </c>
      <c r="G14" s="290"/>
      <c r="H14" s="291" t="s">
        <v>17</v>
      </c>
      <c r="I14" s="292"/>
      <c r="J14" s="287"/>
      <c r="K14" s="288" t="s">
        <v>17</v>
      </c>
      <c r="L14" s="289"/>
      <c r="M14" s="290"/>
      <c r="N14" s="291" t="s">
        <v>17</v>
      </c>
      <c r="O14" s="292"/>
      <c r="P14" s="287"/>
      <c r="Q14" s="288" t="s">
        <v>17</v>
      </c>
      <c r="R14" s="289"/>
      <c r="S14" s="290"/>
      <c r="T14" s="291" t="s">
        <v>17</v>
      </c>
      <c r="U14" s="292"/>
      <c r="V14" s="287"/>
      <c r="W14" s="288" t="s">
        <v>17</v>
      </c>
      <c r="X14" s="293"/>
      <c r="Y14" s="294">
        <f t="shared" si="0"/>
        <v>1</v>
      </c>
      <c r="Z14" s="295">
        <f t="shared" si="1"/>
        <v>0</v>
      </c>
      <c r="AA14" s="296">
        <f t="shared" si="1"/>
        <v>1</v>
      </c>
      <c r="AB14" s="297">
        <f t="shared" si="2"/>
        <v>0</v>
      </c>
      <c r="AC14" s="291" t="s">
        <v>17</v>
      </c>
      <c r="AD14" s="298">
        <f t="shared" si="3"/>
        <v>2</v>
      </c>
      <c r="AE14" s="299">
        <f t="shared" si="4"/>
        <v>0</v>
      </c>
      <c r="AG14" s="372" t="s">
        <v>217</v>
      </c>
      <c r="AH14" s="373" t="s">
        <v>206</v>
      </c>
      <c r="AI14" s="373" t="s">
        <v>91</v>
      </c>
      <c r="AJ14" s="374">
        <v>1</v>
      </c>
      <c r="AK14" s="375">
        <v>1</v>
      </c>
      <c r="AL14" s="376">
        <v>1</v>
      </c>
      <c r="AM14" s="377">
        <v>1</v>
      </c>
      <c r="AO14" s="271">
        <f t="shared" si="5"/>
        <v>0</v>
      </c>
      <c r="AP14" s="271">
        <f t="shared" si="6"/>
        <v>1</v>
      </c>
      <c r="AQ14" s="271">
        <f t="shared" si="7"/>
        <v>0</v>
      </c>
      <c r="AR14" s="271">
        <f t="shared" si="8"/>
        <v>0</v>
      </c>
      <c r="AS14" s="271">
        <f t="shared" si="9"/>
        <v>0</v>
      </c>
      <c r="AT14" s="271">
        <f t="shared" si="10"/>
        <v>0</v>
      </c>
      <c r="AU14" s="271">
        <f t="shared" si="11"/>
        <v>0</v>
      </c>
      <c r="AV14" s="271">
        <f t="shared" si="12"/>
        <v>0</v>
      </c>
      <c r="AW14" s="271">
        <f t="shared" si="13"/>
        <v>0</v>
      </c>
      <c r="AX14" s="271">
        <f t="shared" si="14"/>
        <v>0</v>
      </c>
      <c r="AY14" s="271">
        <f t="shared" si="15"/>
        <v>0</v>
      </c>
      <c r="AZ14" s="271">
        <f t="shared" si="16"/>
        <v>0</v>
      </c>
      <c r="BA14" s="271">
        <f t="shared" si="17"/>
        <v>0</v>
      </c>
      <c r="BB14" s="271">
        <f t="shared" si="18"/>
        <v>0</v>
      </c>
    </row>
    <row r="15" spans="2:54" ht="21.75" customHeight="1">
      <c r="B15" s="444" t="s">
        <v>57</v>
      </c>
      <c r="C15" s="300" t="s">
        <v>151</v>
      </c>
      <c r="D15" s="258">
        <v>2</v>
      </c>
      <c r="E15" s="259" t="s">
        <v>17</v>
      </c>
      <c r="F15" s="260">
        <v>0</v>
      </c>
      <c r="G15" s="261">
        <v>2</v>
      </c>
      <c r="H15" s="262" t="s">
        <v>17</v>
      </c>
      <c r="I15" s="263">
        <v>0</v>
      </c>
      <c r="J15" s="258">
        <v>2</v>
      </c>
      <c r="K15" s="259" t="s">
        <v>17</v>
      </c>
      <c r="L15" s="260">
        <v>0</v>
      </c>
      <c r="M15" s="261">
        <v>2</v>
      </c>
      <c r="N15" s="262" t="s">
        <v>17</v>
      </c>
      <c r="O15" s="263">
        <v>0</v>
      </c>
      <c r="P15" s="258">
        <v>2</v>
      </c>
      <c r="Q15" s="259" t="s">
        <v>17</v>
      </c>
      <c r="R15" s="260">
        <v>0</v>
      </c>
      <c r="S15" s="261"/>
      <c r="T15" s="262" t="s">
        <v>17</v>
      </c>
      <c r="U15" s="263"/>
      <c r="V15" s="258"/>
      <c r="W15" s="259" t="s">
        <v>17</v>
      </c>
      <c r="X15" s="264"/>
      <c r="Y15" s="265">
        <f t="shared" si="0"/>
        <v>5</v>
      </c>
      <c r="Z15" s="266">
        <f t="shared" si="1"/>
        <v>5</v>
      </c>
      <c r="AA15" s="267">
        <f t="shared" si="1"/>
        <v>0</v>
      </c>
      <c r="AB15" s="268">
        <f t="shared" si="2"/>
        <v>10</v>
      </c>
      <c r="AC15" s="262" t="s">
        <v>17</v>
      </c>
      <c r="AD15" s="269">
        <f t="shared" si="3"/>
        <v>0</v>
      </c>
      <c r="AE15" s="270">
        <f t="shared" si="4"/>
        <v>1</v>
      </c>
      <c r="AG15" s="372" t="s">
        <v>218</v>
      </c>
      <c r="AH15" s="373" t="s">
        <v>189</v>
      </c>
      <c r="AI15" s="373" t="s">
        <v>91</v>
      </c>
      <c r="AJ15" s="374">
        <v>1</v>
      </c>
      <c r="AK15" s="375">
        <v>1</v>
      </c>
      <c r="AL15" s="376">
        <v>1</v>
      </c>
      <c r="AM15" s="377">
        <v>1</v>
      </c>
      <c r="AO15" s="271">
        <f t="shared" si="5"/>
        <v>1</v>
      </c>
      <c r="AP15" s="271">
        <f t="shared" si="6"/>
        <v>0</v>
      </c>
      <c r="AQ15" s="271">
        <f t="shared" si="7"/>
        <v>1</v>
      </c>
      <c r="AR15" s="271">
        <f t="shared" si="8"/>
        <v>0</v>
      </c>
      <c r="AS15" s="271">
        <f t="shared" si="9"/>
        <v>1</v>
      </c>
      <c r="AT15" s="271">
        <f t="shared" si="10"/>
        <v>0</v>
      </c>
      <c r="AU15" s="271">
        <f t="shared" si="11"/>
        <v>1</v>
      </c>
      <c r="AV15" s="271">
        <f t="shared" si="12"/>
        <v>0</v>
      </c>
      <c r="AW15" s="271">
        <f t="shared" si="13"/>
        <v>1</v>
      </c>
      <c r="AX15" s="271">
        <f t="shared" si="14"/>
        <v>0</v>
      </c>
      <c r="AY15" s="271">
        <f t="shared" si="15"/>
        <v>0</v>
      </c>
      <c r="AZ15" s="271">
        <f t="shared" si="16"/>
        <v>0</v>
      </c>
      <c r="BA15" s="271">
        <f t="shared" si="17"/>
        <v>0</v>
      </c>
      <c r="BB15" s="271">
        <f t="shared" si="18"/>
        <v>0</v>
      </c>
    </row>
    <row r="16" spans="2:54" ht="21.75" customHeight="1">
      <c r="B16" s="445"/>
      <c r="C16" s="301" t="s">
        <v>152</v>
      </c>
      <c r="D16" s="273">
        <v>2</v>
      </c>
      <c r="E16" s="274" t="s">
        <v>17</v>
      </c>
      <c r="F16" s="275">
        <v>1</v>
      </c>
      <c r="G16" s="276">
        <v>2</v>
      </c>
      <c r="H16" s="277" t="s">
        <v>17</v>
      </c>
      <c r="I16" s="278">
        <v>0</v>
      </c>
      <c r="J16" s="273">
        <v>1</v>
      </c>
      <c r="K16" s="274" t="s">
        <v>17</v>
      </c>
      <c r="L16" s="275">
        <v>2</v>
      </c>
      <c r="M16" s="276">
        <v>2</v>
      </c>
      <c r="N16" s="277" t="s">
        <v>17</v>
      </c>
      <c r="O16" s="278">
        <v>0</v>
      </c>
      <c r="P16" s="273">
        <v>0</v>
      </c>
      <c r="Q16" s="274" t="s">
        <v>17</v>
      </c>
      <c r="R16" s="275">
        <v>2</v>
      </c>
      <c r="S16" s="276"/>
      <c r="T16" s="277" t="s">
        <v>17</v>
      </c>
      <c r="U16" s="278"/>
      <c r="V16" s="273"/>
      <c r="W16" s="274" t="s">
        <v>17</v>
      </c>
      <c r="X16" s="279"/>
      <c r="Y16" s="280">
        <f t="shared" si="0"/>
        <v>5</v>
      </c>
      <c r="Z16" s="281">
        <f t="shared" si="1"/>
        <v>3</v>
      </c>
      <c r="AA16" s="282">
        <f t="shared" si="1"/>
        <v>2</v>
      </c>
      <c r="AB16" s="283">
        <f t="shared" si="2"/>
        <v>7</v>
      </c>
      <c r="AC16" s="277" t="s">
        <v>17</v>
      </c>
      <c r="AD16" s="284">
        <f t="shared" si="3"/>
        <v>5</v>
      </c>
      <c r="AE16" s="285">
        <f t="shared" si="4"/>
        <v>0.6</v>
      </c>
      <c r="AG16" s="372" t="s">
        <v>219</v>
      </c>
      <c r="AH16" s="373" t="s">
        <v>198</v>
      </c>
      <c r="AI16" s="373" t="s">
        <v>150</v>
      </c>
      <c r="AJ16" s="374">
        <v>1</v>
      </c>
      <c r="AK16" s="375">
        <v>0</v>
      </c>
      <c r="AL16" s="376">
        <v>0</v>
      </c>
      <c r="AM16" s="377">
        <v>0.3333333333333333</v>
      </c>
      <c r="AO16" s="271">
        <f t="shared" si="5"/>
        <v>1</v>
      </c>
      <c r="AP16" s="271">
        <f t="shared" si="6"/>
        <v>0</v>
      </c>
      <c r="AQ16" s="271">
        <f t="shared" si="7"/>
        <v>1</v>
      </c>
      <c r="AR16" s="271">
        <f t="shared" si="8"/>
        <v>0</v>
      </c>
      <c r="AS16" s="271">
        <f t="shared" si="9"/>
        <v>0</v>
      </c>
      <c r="AT16" s="271">
        <f t="shared" si="10"/>
        <v>1</v>
      </c>
      <c r="AU16" s="271">
        <f t="shared" si="11"/>
        <v>1</v>
      </c>
      <c r="AV16" s="271">
        <f t="shared" si="12"/>
        <v>0</v>
      </c>
      <c r="AW16" s="271">
        <f t="shared" si="13"/>
        <v>0</v>
      </c>
      <c r="AX16" s="271">
        <f t="shared" si="14"/>
        <v>1</v>
      </c>
      <c r="AY16" s="271">
        <f t="shared" si="15"/>
        <v>0</v>
      </c>
      <c r="AZ16" s="271">
        <f t="shared" si="16"/>
        <v>0</v>
      </c>
      <c r="BA16" s="271">
        <f t="shared" si="17"/>
        <v>0</v>
      </c>
      <c r="BB16" s="271">
        <f t="shared" si="18"/>
        <v>0</v>
      </c>
    </row>
    <row r="17" spans="2:54" ht="21.75" customHeight="1">
      <c r="B17" s="446"/>
      <c r="C17" s="302"/>
      <c r="D17" s="287"/>
      <c r="E17" s="288" t="s">
        <v>17</v>
      </c>
      <c r="F17" s="289"/>
      <c r="G17" s="290"/>
      <c r="H17" s="291" t="s">
        <v>17</v>
      </c>
      <c r="I17" s="292"/>
      <c r="J17" s="287"/>
      <c r="K17" s="288" t="s">
        <v>17</v>
      </c>
      <c r="L17" s="289"/>
      <c r="M17" s="290"/>
      <c r="N17" s="291" t="s">
        <v>17</v>
      </c>
      <c r="O17" s="292"/>
      <c r="P17" s="287"/>
      <c r="Q17" s="288" t="s">
        <v>17</v>
      </c>
      <c r="R17" s="289"/>
      <c r="S17" s="290"/>
      <c r="T17" s="291" t="s">
        <v>17</v>
      </c>
      <c r="U17" s="292"/>
      <c r="V17" s="287"/>
      <c r="W17" s="288" t="s">
        <v>17</v>
      </c>
      <c r="X17" s="293"/>
      <c r="Y17" s="294">
        <f t="shared" si="0"/>
        <v>0</v>
      </c>
      <c r="Z17" s="295">
        <f t="shared" si="1"/>
        <v>0</v>
      </c>
      <c r="AA17" s="296">
        <f t="shared" si="1"/>
        <v>0</v>
      </c>
      <c r="AB17" s="297">
        <f t="shared" si="2"/>
        <v>0</v>
      </c>
      <c r="AC17" s="291" t="s">
        <v>17</v>
      </c>
      <c r="AD17" s="298">
        <f t="shared" si="3"/>
        <v>0</v>
      </c>
      <c r="AE17" s="299">
        <f t="shared" si="4"/>
        <v>0</v>
      </c>
      <c r="AG17" s="372" t="s">
        <v>220</v>
      </c>
      <c r="AH17" s="373" t="s">
        <v>154</v>
      </c>
      <c r="AI17" s="373" t="s">
        <v>33</v>
      </c>
      <c r="AJ17" s="374">
        <v>3</v>
      </c>
      <c r="AK17" s="375">
        <v>0</v>
      </c>
      <c r="AL17" s="376">
        <v>0</v>
      </c>
      <c r="AM17" s="377">
        <v>0.14285714285714285</v>
      </c>
      <c r="AO17" s="271">
        <f t="shared" si="5"/>
        <v>0</v>
      </c>
      <c r="AP17" s="271">
        <f t="shared" si="6"/>
        <v>0</v>
      </c>
      <c r="AQ17" s="271">
        <f t="shared" si="7"/>
        <v>0</v>
      </c>
      <c r="AR17" s="271">
        <f t="shared" si="8"/>
        <v>0</v>
      </c>
      <c r="AS17" s="271">
        <f t="shared" si="9"/>
        <v>0</v>
      </c>
      <c r="AT17" s="271">
        <f t="shared" si="10"/>
        <v>0</v>
      </c>
      <c r="AU17" s="271">
        <f t="shared" si="11"/>
        <v>0</v>
      </c>
      <c r="AV17" s="271">
        <f t="shared" si="12"/>
        <v>0</v>
      </c>
      <c r="AW17" s="271">
        <f t="shared" si="13"/>
        <v>0</v>
      </c>
      <c r="AX17" s="271">
        <f t="shared" si="14"/>
        <v>0</v>
      </c>
      <c r="AY17" s="271">
        <f t="shared" si="15"/>
        <v>0</v>
      </c>
      <c r="AZ17" s="271">
        <f t="shared" si="16"/>
        <v>0</v>
      </c>
      <c r="BA17" s="271">
        <f t="shared" si="17"/>
        <v>0</v>
      </c>
      <c r="BB17" s="271">
        <f t="shared" si="18"/>
        <v>0</v>
      </c>
    </row>
    <row r="18" spans="2:54" ht="21.75" customHeight="1">
      <c r="B18" s="444" t="s">
        <v>91</v>
      </c>
      <c r="C18" s="300" t="s">
        <v>174</v>
      </c>
      <c r="D18" s="258">
        <v>2</v>
      </c>
      <c r="E18" s="259" t="s">
        <v>17</v>
      </c>
      <c r="F18" s="260">
        <v>0</v>
      </c>
      <c r="G18" s="261">
        <v>2</v>
      </c>
      <c r="H18" s="262" t="s">
        <v>17</v>
      </c>
      <c r="I18" s="263">
        <v>0</v>
      </c>
      <c r="J18" s="258">
        <v>0</v>
      </c>
      <c r="K18" s="259" t="s">
        <v>17</v>
      </c>
      <c r="L18" s="260">
        <v>2</v>
      </c>
      <c r="M18" s="261">
        <v>0</v>
      </c>
      <c r="N18" s="262" t="s">
        <v>17</v>
      </c>
      <c r="O18" s="263">
        <v>2</v>
      </c>
      <c r="P18" s="258">
        <v>2</v>
      </c>
      <c r="Q18" s="259" t="s">
        <v>17</v>
      </c>
      <c r="R18" s="260">
        <v>0</v>
      </c>
      <c r="S18" s="261"/>
      <c r="T18" s="262" t="s">
        <v>17</v>
      </c>
      <c r="U18" s="263"/>
      <c r="V18" s="258"/>
      <c r="W18" s="259" t="s">
        <v>17</v>
      </c>
      <c r="X18" s="264"/>
      <c r="Y18" s="265">
        <f t="shared" si="0"/>
        <v>5</v>
      </c>
      <c r="Z18" s="266">
        <f t="shared" si="1"/>
        <v>3</v>
      </c>
      <c r="AA18" s="267">
        <f t="shared" si="1"/>
        <v>2</v>
      </c>
      <c r="AB18" s="268">
        <f t="shared" si="2"/>
        <v>6</v>
      </c>
      <c r="AC18" s="262" t="s">
        <v>17</v>
      </c>
      <c r="AD18" s="269">
        <f t="shared" si="3"/>
        <v>4</v>
      </c>
      <c r="AE18" s="270">
        <f t="shared" si="4"/>
        <v>0.6</v>
      </c>
      <c r="AG18" s="372" t="s">
        <v>221</v>
      </c>
      <c r="AH18" s="373" t="s">
        <v>175</v>
      </c>
      <c r="AI18" s="373" t="s">
        <v>91</v>
      </c>
      <c r="AJ18" s="374">
        <v>3</v>
      </c>
      <c r="AK18" s="375">
        <v>0</v>
      </c>
      <c r="AL18" s="376">
        <v>0</v>
      </c>
      <c r="AM18" s="377">
        <v>0.14285714285714285</v>
      </c>
      <c r="AO18" s="271">
        <f t="shared" si="5"/>
        <v>1</v>
      </c>
      <c r="AP18" s="271">
        <f t="shared" si="6"/>
        <v>0</v>
      </c>
      <c r="AQ18" s="271">
        <f t="shared" si="7"/>
        <v>1</v>
      </c>
      <c r="AR18" s="271">
        <f t="shared" si="8"/>
        <v>0</v>
      </c>
      <c r="AS18" s="271">
        <f t="shared" si="9"/>
        <v>0</v>
      </c>
      <c r="AT18" s="271">
        <f t="shared" si="10"/>
        <v>1</v>
      </c>
      <c r="AU18" s="271">
        <f t="shared" si="11"/>
        <v>0</v>
      </c>
      <c r="AV18" s="271">
        <f t="shared" si="12"/>
        <v>1</v>
      </c>
      <c r="AW18" s="271">
        <f t="shared" si="13"/>
        <v>1</v>
      </c>
      <c r="AX18" s="271">
        <f t="shared" si="14"/>
        <v>0</v>
      </c>
      <c r="AY18" s="271">
        <f t="shared" si="15"/>
        <v>0</v>
      </c>
      <c r="AZ18" s="271">
        <f t="shared" si="16"/>
        <v>0</v>
      </c>
      <c r="BA18" s="271">
        <f t="shared" si="17"/>
        <v>0</v>
      </c>
      <c r="BB18" s="271">
        <f t="shared" si="18"/>
        <v>0</v>
      </c>
    </row>
    <row r="19" spans="2:54" ht="21.75" customHeight="1">
      <c r="B19" s="445"/>
      <c r="C19" s="368" t="s">
        <v>206</v>
      </c>
      <c r="D19" s="359">
        <v>2</v>
      </c>
      <c r="E19" s="360"/>
      <c r="F19" s="361">
        <v>0</v>
      </c>
      <c r="G19" s="362"/>
      <c r="H19" s="363"/>
      <c r="I19" s="364"/>
      <c r="J19" s="359"/>
      <c r="K19" s="360"/>
      <c r="L19" s="361"/>
      <c r="M19" s="362"/>
      <c r="N19" s="363"/>
      <c r="O19" s="364"/>
      <c r="P19" s="359"/>
      <c r="Q19" s="360"/>
      <c r="R19" s="361"/>
      <c r="S19" s="362"/>
      <c r="T19" s="363"/>
      <c r="U19" s="364"/>
      <c r="V19" s="359"/>
      <c r="W19" s="360"/>
      <c r="X19" s="365"/>
      <c r="Y19" s="265">
        <f>SUM(AO19:BB19)</f>
        <v>1</v>
      </c>
      <c r="Z19" s="266">
        <f>AO19+AQ19+AS19+AU19+AW19+AY19+BA19</f>
        <v>1</v>
      </c>
      <c r="AA19" s="267">
        <f>AP19+AR19+AT19+AV19+AX19+AZ19+BB19</f>
        <v>0</v>
      </c>
      <c r="AB19" s="268">
        <f>D19+G19+J19+M19+P19+S19+V19</f>
        <v>2</v>
      </c>
      <c r="AC19" s="262" t="s">
        <v>17</v>
      </c>
      <c r="AD19" s="269">
        <f>F19+I19+L19+O19+R19+U19+X19</f>
        <v>0</v>
      </c>
      <c r="AE19" s="270">
        <f>IF(Y19&gt;0,Z19/Y19,0)</f>
        <v>1</v>
      </c>
      <c r="AG19" s="372" t="s">
        <v>222</v>
      </c>
      <c r="AH19" s="373" t="s">
        <v>164</v>
      </c>
      <c r="AI19" s="373" t="s">
        <v>75</v>
      </c>
      <c r="AJ19" s="374">
        <v>3</v>
      </c>
      <c r="AK19" s="375">
        <v>0</v>
      </c>
      <c r="AL19" s="376">
        <v>0</v>
      </c>
      <c r="AM19" s="377">
        <v>0</v>
      </c>
      <c r="AO19" s="271">
        <f>IF(D19&gt;F19,1,0)</f>
        <v>1</v>
      </c>
      <c r="AP19" s="271">
        <f>IF(F19&gt;D19,1,0)</f>
        <v>0</v>
      </c>
      <c r="AQ19" s="271">
        <f>IF(G19&gt;I19,1,0)</f>
        <v>0</v>
      </c>
      <c r="AR19" s="271">
        <f>IF(I19&gt;G19,1,0)</f>
        <v>0</v>
      </c>
      <c r="AS19" s="271">
        <f>IF(J19&gt;L19,1,0)</f>
        <v>0</v>
      </c>
      <c r="AT19" s="271">
        <f>IF(L19&gt;J19,1,0)</f>
        <v>0</v>
      </c>
      <c r="AU19" s="271">
        <f>IF(M19&gt;O19,1,0)</f>
        <v>0</v>
      </c>
      <c r="AV19" s="271">
        <f>IF(O19&gt;M19,1,0)</f>
        <v>0</v>
      </c>
      <c r="AW19" s="271">
        <f>IF(P19&gt;R19,1,)</f>
        <v>0</v>
      </c>
      <c r="AX19" s="271">
        <f>IF(R19&gt;P19,1,0)</f>
        <v>0</v>
      </c>
      <c r="AY19" s="271">
        <f>IF(S19&gt;U19,1,0)</f>
        <v>0</v>
      </c>
      <c r="AZ19" s="271">
        <f>IF(U19&gt;S19,1,0)</f>
        <v>0</v>
      </c>
      <c r="BA19" s="271">
        <f>IF(V19&gt;X19,1,0)</f>
        <v>0</v>
      </c>
      <c r="BB19" s="271">
        <f>IF(X19&gt;V19,1,0)</f>
        <v>0</v>
      </c>
    </row>
    <row r="20" spans="2:54" ht="21.75" customHeight="1">
      <c r="B20" s="445"/>
      <c r="C20" s="301" t="s">
        <v>175</v>
      </c>
      <c r="D20" s="273"/>
      <c r="E20" s="274" t="s">
        <v>17</v>
      </c>
      <c r="F20" s="275"/>
      <c r="G20" s="276">
        <v>1</v>
      </c>
      <c r="H20" s="277" t="s">
        <v>17</v>
      </c>
      <c r="I20" s="278">
        <v>2</v>
      </c>
      <c r="J20" s="273">
        <v>0</v>
      </c>
      <c r="K20" s="274" t="s">
        <v>17</v>
      </c>
      <c r="L20" s="275">
        <v>2</v>
      </c>
      <c r="M20" s="276">
        <v>0</v>
      </c>
      <c r="N20" s="277" t="s">
        <v>17</v>
      </c>
      <c r="O20" s="278">
        <v>2</v>
      </c>
      <c r="P20" s="273"/>
      <c r="Q20" s="274" t="s">
        <v>17</v>
      </c>
      <c r="R20" s="275"/>
      <c r="S20" s="276"/>
      <c r="T20" s="277" t="s">
        <v>17</v>
      </c>
      <c r="U20" s="278"/>
      <c r="V20" s="273"/>
      <c r="W20" s="274" t="s">
        <v>17</v>
      </c>
      <c r="X20" s="279"/>
      <c r="Y20" s="280">
        <f t="shared" si="0"/>
        <v>3</v>
      </c>
      <c r="Z20" s="281">
        <f t="shared" si="1"/>
        <v>0</v>
      </c>
      <c r="AA20" s="282">
        <f t="shared" si="1"/>
        <v>3</v>
      </c>
      <c r="AB20" s="283">
        <f t="shared" si="2"/>
        <v>1</v>
      </c>
      <c r="AC20" s="277" t="s">
        <v>17</v>
      </c>
      <c r="AD20" s="284">
        <f t="shared" si="3"/>
        <v>6</v>
      </c>
      <c r="AE20" s="285">
        <f t="shared" si="4"/>
        <v>0</v>
      </c>
      <c r="AG20" s="372" t="s">
        <v>223</v>
      </c>
      <c r="AH20" s="373" t="s">
        <v>185</v>
      </c>
      <c r="AI20" s="373" t="s">
        <v>75</v>
      </c>
      <c r="AJ20" s="374">
        <v>1</v>
      </c>
      <c r="AK20" s="375">
        <v>0</v>
      </c>
      <c r="AL20" s="376">
        <v>0</v>
      </c>
      <c r="AM20" s="377">
        <v>0</v>
      </c>
      <c r="AO20" s="271">
        <f t="shared" si="5"/>
        <v>0</v>
      </c>
      <c r="AP20" s="271">
        <f t="shared" si="6"/>
        <v>0</v>
      </c>
      <c r="AQ20" s="271">
        <f t="shared" si="7"/>
        <v>0</v>
      </c>
      <c r="AR20" s="271">
        <f t="shared" si="8"/>
        <v>1</v>
      </c>
      <c r="AS20" s="271">
        <f t="shared" si="9"/>
        <v>0</v>
      </c>
      <c r="AT20" s="271">
        <f t="shared" si="10"/>
        <v>1</v>
      </c>
      <c r="AU20" s="271">
        <f t="shared" si="11"/>
        <v>0</v>
      </c>
      <c r="AV20" s="271">
        <f t="shared" si="12"/>
        <v>1</v>
      </c>
      <c r="AW20" s="271">
        <f t="shared" si="13"/>
        <v>0</v>
      </c>
      <c r="AX20" s="271">
        <f t="shared" si="14"/>
        <v>0</v>
      </c>
      <c r="AY20" s="271">
        <f t="shared" si="15"/>
        <v>0</v>
      </c>
      <c r="AZ20" s="271">
        <f t="shared" si="16"/>
        <v>0</v>
      </c>
      <c r="BA20" s="271">
        <f t="shared" si="17"/>
        <v>0</v>
      </c>
      <c r="BB20" s="271">
        <f t="shared" si="18"/>
        <v>0</v>
      </c>
    </row>
    <row r="21" spans="2:54" ht="21.75" customHeight="1">
      <c r="B21" s="446"/>
      <c r="C21" s="302" t="s">
        <v>189</v>
      </c>
      <c r="D21" s="287"/>
      <c r="E21" s="288" t="s">
        <v>17</v>
      </c>
      <c r="F21" s="289"/>
      <c r="G21" s="290"/>
      <c r="H21" s="291" t="s">
        <v>17</v>
      </c>
      <c r="I21" s="292"/>
      <c r="J21" s="287"/>
      <c r="K21" s="288" t="s">
        <v>17</v>
      </c>
      <c r="L21" s="289"/>
      <c r="M21" s="290"/>
      <c r="N21" s="291" t="s">
        <v>17</v>
      </c>
      <c r="O21" s="292"/>
      <c r="P21" s="287">
        <v>2</v>
      </c>
      <c r="Q21" s="288" t="s">
        <v>17</v>
      </c>
      <c r="R21" s="289">
        <v>0</v>
      </c>
      <c r="S21" s="290"/>
      <c r="T21" s="291" t="s">
        <v>17</v>
      </c>
      <c r="U21" s="292"/>
      <c r="V21" s="287"/>
      <c r="W21" s="288" t="s">
        <v>17</v>
      </c>
      <c r="X21" s="293"/>
      <c r="Y21" s="294">
        <f t="shared" si="0"/>
        <v>1</v>
      </c>
      <c r="Z21" s="295">
        <f t="shared" si="1"/>
        <v>1</v>
      </c>
      <c r="AA21" s="296">
        <f t="shared" si="1"/>
        <v>0</v>
      </c>
      <c r="AB21" s="297">
        <f t="shared" si="2"/>
        <v>2</v>
      </c>
      <c r="AC21" s="291" t="s">
        <v>17</v>
      </c>
      <c r="AD21" s="298">
        <f t="shared" si="3"/>
        <v>0</v>
      </c>
      <c r="AE21" s="299">
        <f t="shared" si="4"/>
        <v>1</v>
      </c>
      <c r="AG21" s="372" t="s">
        <v>224</v>
      </c>
      <c r="AH21" s="373" t="s">
        <v>184</v>
      </c>
      <c r="AI21" s="373" t="s">
        <v>75</v>
      </c>
      <c r="AJ21" s="374">
        <v>1</v>
      </c>
      <c r="AK21" s="375">
        <v>0</v>
      </c>
      <c r="AL21" s="376">
        <v>0</v>
      </c>
      <c r="AM21" s="377">
        <v>0</v>
      </c>
      <c r="AO21" s="271">
        <f t="shared" si="5"/>
        <v>0</v>
      </c>
      <c r="AP21" s="271">
        <f t="shared" si="6"/>
        <v>0</v>
      </c>
      <c r="AQ21" s="271">
        <f t="shared" si="7"/>
        <v>0</v>
      </c>
      <c r="AR21" s="271">
        <f t="shared" si="8"/>
        <v>0</v>
      </c>
      <c r="AS21" s="271">
        <f t="shared" si="9"/>
        <v>0</v>
      </c>
      <c r="AT21" s="271">
        <f t="shared" si="10"/>
        <v>0</v>
      </c>
      <c r="AU21" s="271">
        <f t="shared" si="11"/>
        <v>0</v>
      </c>
      <c r="AV21" s="271">
        <f t="shared" si="12"/>
        <v>0</v>
      </c>
      <c r="AW21" s="271">
        <f t="shared" si="13"/>
        <v>1</v>
      </c>
      <c r="AX21" s="271">
        <f t="shared" si="14"/>
        <v>0</v>
      </c>
      <c r="AY21" s="271">
        <f t="shared" si="15"/>
        <v>0</v>
      </c>
      <c r="AZ21" s="271">
        <f t="shared" si="16"/>
        <v>0</v>
      </c>
      <c r="BA21" s="271">
        <f t="shared" si="17"/>
        <v>0</v>
      </c>
      <c r="BB21" s="271">
        <f t="shared" si="18"/>
        <v>0</v>
      </c>
    </row>
    <row r="22" spans="2:54" ht="25.5" customHeight="1">
      <c r="B22" s="444" t="s">
        <v>150</v>
      </c>
      <c r="C22" s="304" t="s">
        <v>155</v>
      </c>
      <c r="D22" s="258">
        <v>2</v>
      </c>
      <c r="E22" s="259" t="s">
        <v>17</v>
      </c>
      <c r="F22" s="260">
        <v>1</v>
      </c>
      <c r="G22" s="261">
        <v>2</v>
      </c>
      <c r="H22" s="262" t="s">
        <v>17</v>
      </c>
      <c r="I22" s="263">
        <v>0</v>
      </c>
      <c r="J22" s="258">
        <v>2</v>
      </c>
      <c r="K22" s="259" t="s">
        <v>17</v>
      </c>
      <c r="L22" s="260">
        <v>0</v>
      </c>
      <c r="M22" s="261">
        <v>2</v>
      </c>
      <c r="N22" s="262" t="s">
        <v>17</v>
      </c>
      <c r="O22" s="263">
        <v>0</v>
      </c>
      <c r="P22" s="258">
        <v>2</v>
      </c>
      <c r="Q22" s="259" t="s">
        <v>17</v>
      </c>
      <c r="R22" s="260">
        <v>0</v>
      </c>
      <c r="S22" s="261"/>
      <c r="T22" s="262" t="s">
        <v>17</v>
      </c>
      <c r="U22" s="263"/>
      <c r="V22" s="258"/>
      <c r="W22" s="259" t="s">
        <v>17</v>
      </c>
      <c r="X22" s="264"/>
      <c r="Y22" s="265">
        <f t="shared" si="0"/>
        <v>5</v>
      </c>
      <c r="Z22" s="266">
        <f t="shared" si="1"/>
        <v>5</v>
      </c>
      <c r="AA22" s="267">
        <f t="shared" si="1"/>
        <v>0</v>
      </c>
      <c r="AB22" s="268">
        <f t="shared" si="2"/>
        <v>10</v>
      </c>
      <c r="AC22" s="262" t="s">
        <v>17</v>
      </c>
      <c r="AD22" s="269">
        <f t="shared" si="3"/>
        <v>1</v>
      </c>
      <c r="AE22" s="270">
        <f t="shared" si="4"/>
        <v>1</v>
      </c>
      <c r="AG22" s="372" t="s">
        <v>225</v>
      </c>
      <c r="AH22" s="373" t="s">
        <v>205</v>
      </c>
      <c r="AI22" s="373" t="s">
        <v>24</v>
      </c>
      <c r="AJ22" s="374">
        <v>1</v>
      </c>
      <c r="AK22" s="375">
        <v>0</v>
      </c>
      <c r="AL22" s="376">
        <v>0</v>
      </c>
      <c r="AM22" s="377">
        <v>0</v>
      </c>
      <c r="AO22" s="271">
        <f t="shared" si="5"/>
        <v>1</v>
      </c>
      <c r="AP22" s="271">
        <f t="shared" si="6"/>
        <v>0</v>
      </c>
      <c r="AQ22" s="271">
        <f t="shared" si="7"/>
        <v>1</v>
      </c>
      <c r="AR22" s="271">
        <f t="shared" si="8"/>
        <v>0</v>
      </c>
      <c r="AS22" s="271">
        <f t="shared" si="9"/>
        <v>1</v>
      </c>
      <c r="AT22" s="271">
        <f t="shared" si="10"/>
        <v>0</v>
      </c>
      <c r="AU22" s="271">
        <f t="shared" si="11"/>
        <v>1</v>
      </c>
      <c r="AV22" s="271">
        <f t="shared" si="12"/>
        <v>0</v>
      </c>
      <c r="AW22" s="271">
        <f t="shared" si="13"/>
        <v>1</v>
      </c>
      <c r="AX22" s="271">
        <f t="shared" si="14"/>
        <v>0</v>
      </c>
      <c r="AY22" s="271">
        <f t="shared" si="15"/>
        <v>0</v>
      </c>
      <c r="AZ22" s="271">
        <f t="shared" si="16"/>
        <v>0</v>
      </c>
      <c r="BA22" s="271">
        <f t="shared" si="17"/>
        <v>0</v>
      </c>
      <c r="BB22" s="271">
        <f t="shared" si="18"/>
        <v>0</v>
      </c>
    </row>
    <row r="23" spans="2:54" ht="25.5" customHeight="1">
      <c r="B23" s="445"/>
      <c r="C23" s="301" t="s">
        <v>156</v>
      </c>
      <c r="D23" s="273">
        <v>2</v>
      </c>
      <c r="E23" s="274" t="s">
        <v>17</v>
      </c>
      <c r="F23" s="275">
        <v>0</v>
      </c>
      <c r="G23" s="276"/>
      <c r="H23" s="277" t="s">
        <v>17</v>
      </c>
      <c r="I23" s="278"/>
      <c r="J23" s="273">
        <v>2</v>
      </c>
      <c r="K23" s="274" t="s">
        <v>17</v>
      </c>
      <c r="L23" s="275">
        <v>0</v>
      </c>
      <c r="M23" s="276">
        <v>2</v>
      </c>
      <c r="N23" s="277" t="s">
        <v>17</v>
      </c>
      <c r="O23" s="278">
        <v>0</v>
      </c>
      <c r="P23" s="273">
        <v>0</v>
      </c>
      <c r="Q23" s="274" t="s">
        <v>17</v>
      </c>
      <c r="R23" s="275">
        <v>2</v>
      </c>
      <c r="S23" s="276"/>
      <c r="T23" s="277" t="s">
        <v>17</v>
      </c>
      <c r="U23" s="278"/>
      <c r="V23" s="273"/>
      <c r="W23" s="274" t="s">
        <v>17</v>
      </c>
      <c r="X23" s="279"/>
      <c r="Y23" s="280">
        <f t="shared" si="0"/>
        <v>4</v>
      </c>
      <c r="Z23" s="281">
        <f t="shared" si="1"/>
        <v>3</v>
      </c>
      <c r="AA23" s="282">
        <f t="shared" si="1"/>
        <v>1</v>
      </c>
      <c r="AB23" s="283">
        <f t="shared" si="2"/>
        <v>6</v>
      </c>
      <c r="AC23" s="277" t="s">
        <v>17</v>
      </c>
      <c r="AD23" s="284">
        <f t="shared" si="3"/>
        <v>2</v>
      </c>
      <c r="AE23" s="285">
        <f t="shared" si="4"/>
        <v>0.75</v>
      </c>
      <c r="AG23" s="384" t="s">
        <v>226</v>
      </c>
      <c r="AH23" s="385" t="s">
        <v>165</v>
      </c>
      <c r="AI23" s="385" t="s">
        <v>33</v>
      </c>
      <c r="AJ23" s="389">
        <v>2</v>
      </c>
      <c r="AK23" s="386">
        <v>0</v>
      </c>
      <c r="AL23" s="387">
        <v>0</v>
      </c>
      <c r="AM23" s="388">
        <v>0</v>
      </c>
      <c r="AO23" s="271">
        <f t="shared" si="5"/>
        <v>1</v>
      </c>
      <c r="AP23" s="271">
        <f t="shared" si="6"/>
        <v>0</v>
      </c>
      <c r="AQ23" s="271">
        <f t="shared" si="7"/>
        <v>0</v>
      </c>
      <c r="AR23" s="271">
        <f t="shared" si="8"/>
        <v>0</v>
      </c>
      <c r="AS23" s="271">
        <f t="shared" si="9"/>
        <v>1</v>
      </c>
      <c r="AT23" s="271">
        <f t="shared" si="10"/>
        <v>0</v>
      </c>
      <c r="AU23" s="271">
        <f t="shared" si="11"/>
        <v>1</v>
      </c>
      <c r="AV23" s="271">
        <f t="shared" si="12"/>
        <v>0</v>
      </c>
      <c r="AW23" s="271">
        <f t="shared" si="13"/>
        <v>0</v>
      </c>
      <c r="AX23" s="271">
        <f t="shared" si="14"/>
        <v>1</v>
      </c>
      <c r="AY23" s="271">
        <f t="shared" si="15"/>
        <v>0</v>
      </c>
      <c r="AZ23" s="271">
        <f t="shared" si="16"/>
        <v>0</v>
      </c>
      <c r="BA23" s="271">
        <f t="shared" si="17"/>
        <v>0</v>
      </c>
      <c r="BB23" s="271">
        <f t="shared" si="18"/>
        <v>0</v>
      </c>
    </row>
    <row r="24" spans="2:54" ht="24" customHeight="1">
      <c r="B24" s="446"/>
      <c r="C24" s="302" t="s">
        <v>198</v>
      </c>
      <c r="D24" s="287"/>
      <c r="E24" s="288" t="s">
        <v>17</v>
      </c>
      <c r="F24" s="289"/>
      <c r="G24" s="290">
        <v>1</v>
      </c>
      <c r="H24" s="291" t="s">
        <v>17</v>
      </c>
      <c r="I24" s="292">
        <v>2</v>
      </c>
      <c r="J24" s="287"/>
      <c r="K24" s="288" t="s">
        <v>17</v>
      </c>
      <c r="L24" s="289"/>
      <c r="M24" s="290"/>
      <c r="N24" s="291" t="s">
        <v>17</v>
      </c>
      <c r="O24" s="292"/>
      <c r="P24" s="287"/>
      <c r="Q24" s="288" t="s">
        <v>17</v>
      </c>
      <c r="R24" s="289"/>
      <c r="S24" s="290"/>
      <c r="T24" s="291" t="s">
        <v>17</v>
      </c>
      <c r="U24" s="292"/>
      <c r="V24" s="287"/>
      <c r="W24" s="288" t="s">
        <v>17</v>
      </c>
      <c r="X24" s="293"/>
      <c r="Y24" s="294">
        <f t="shared" si="0"/>
        <v>1</v>
      </c>
      <c r="Z24" s="295">
        <f t="shared" si="1"/>
        <v>0</v>
      </c>
      <c r="AA24" s="296">
        <f t="shared" si="1"/>
        <v>1</v>
      </c>
      <c r="AB24" s="297">
        <f t="shared" si="2"/>
        <v>1</v>
      </c>
      <c r="AC24" s="291" t="s">
        <v>17</v>
      </c>
      <c r="AD24" s="298">
        <f t="shared" si="3"/>
        <v>2</v>
      </c>
      <c r="AE24" s="299">
        <f t="shared" si="4"/>
        <v>0</v>
      </c>
      <c r="AO24" s="271">
        <f t="shared" si="5"/>
        <v>0</v>
      </c>
      <c r="AP24" s="271">
        <f t="shared" si="6"/>
        <v>0</v>
      </c>
      <c r="AQ24" s="271">
        <f t="shared" si="7"/>
        <v>0</v>
      </c>
      <c r="AR24" s="271">
        <f t="shared" si="8"/>
        <v>1</v>
      </c>
      <c r="AS24" s="271">
        <f t="shared" si="9"/>
        <v>0</v>
      </c>
      <c r="AT24" s="271">
        <f t="shared" si="10"/>
        <v>0</v>
      </c>
      <c r="AU24" s="271">
        <f t="shared" si="11"/>
        <v>0</v>
      </c>
      <c r="AV24" s="271">
        <f t="shared" si="12"/>
        <v>0</v>
      </c>
      <c r="AW24" s="271">
        <f t="shared" si="13"/>
        <v>0</v>
      </c>
      <c r="AX24" s="271">
        <f t="shared" si="14"/>
        <v>0</v>
      </c>
      <c r="AY24" s="271">
        <f t="shared" si="15"/>
        <v>0</v>
      </c>
      <c r="AZ24" s="271">
        <f t="shared" si="16"/>
        <v>0</v>
      </c>
      <c r="BA24" s="271">
        <f t="shared" si="17"/>
        <v>0</v>
      </c>
      <c r="BB24" s="271">
        <f t="shared" si="18"/>
        <v>0</v>
      </c>
    </row>
    <row r="25" ht="15" customHeight="1">
      <c r="B25" s="303"/>
    </row>
    <row r="26" ht="15" customHeight="1">
      <c r="B26" s="303"/>
    </row>
    <row r="27" ht="15" customHeight="1">
      <c r="B27" s="303"/>
    </row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4">
    <mergeCell ref="B18:B21"/>
    <mergeCell ref="B22:B24"/>
    <mergeCell ref="B12:B14"/>
    <mergeCell ref="B15:B17"/>
    <mergeCell ref="D4:F4"/>
    <mergeCell ref="G4:I4"/>
    <mergeCell ref="V4:X4"/>
    <mergeCell ref="AB4:AD4"/>
    <mergeCell ref="B5:B8"/>
    <mergeCell ref="B9:B11"/>
    <mergeCell ref="J4:L4"/>
    <mergeCell ref="M4:O4"/>
    <mergeCell ref="P4:R4"/>
    <mergeCell ref="S4:U4"/>
  </mergeCells>
  <conditionalFormatting sqref="AE5:AE24">
    <cfRule type="cellIs" priority="1" dxfId="5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24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33" t="s">
        <v>39</v>
      </c>
      <c r="H1" s="134"/>
      <c r="I1" s="134"/>
    </row>
    <row r="2" spans="6:9" ht="4.5" customHeight="1">
      <c r="F2" s="133"/>
      <c r="H2" s="134"/>
      <c r="I2" s="134"/>
    </row>
    <row r="3" spans="3:24" ht="21">
      <c r="C3" s="135" t="s">
        <v>40</v>
      </c>
      <c r="D3" s="136" t="s">
        <v>41</v>
      </c>
      <c r="E3" s="135"/>
      <c r="F3" s="135"/>
      <c r="G3" s="135"/>
      <c r="H3" s="135"/>
      <c r="I3" s="135"/>
      <c r="J3" s="135"/>
      <c r="K3" s="135"/>
      <c r="L3" s="135"/>
      <c r="P3" s="481" t="s">
        <v>42</v>
      </c>
      <c r="Q3" s="481"/>
      <c r="R3" s="137"/>
      <c r="S3" s="137"/>
      <c r="T3" s="482">
        <f>'Rozlosování-přehled'!$K$1</f>
        <v>2010</v>
      </c>
      <c r="U3" s="482"/>
      <c r="X3" s="138" t="s">
        <v>0</v>
      </c>
    </row>
    <row r="4" spans="3:31" ht="18.75">
      <c r="C4" s="139" t="s">
        <v>43</v>
      </c>
      <c r="D4" s="140"/>
      <c r="N4" s="141">
        <v>5</v>
      </c>
      <c r="P4" s="483" t="str">
        <f>IF(N4=1,P6,IF(N4=2,P7,IF(N4=3,P8,IF(N4=4,P9,IF(N4=5,P10," ")))))</f>
        <v>ŽENY</v>
      </c>
      <c r="Q4" s="484"/>
      <c r="R4" s="484"/>
      <c r="S4" s="484"/>
      <c r="T4" s="484"/>
      <c r="U4" s="485"/>
      <c r="W4" s="142" t="s">
        <v>1</v>
      </c>
      <c r="X4" s="143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139"/>
      <c r="D5" s="144"/>
      <c r="E5" s="144"/>
      <c r="F5" s="144"/>
      <c r="G5" s="139"/>
      <c r="H5" s="139"/>
      <c r="I5" s="139"/>
      <c r="J5" s="144"/>
      <c r="K5" s="144"/>
      <c r="L5" s="144"/>
      <c r="M5" s="139"/>
      <c r="N5" s="139"/>
      <c r="O5" s="139"/>
      <c r="P5" s="145"/>
      <c r="Q5" s="145"/>
      <c r="R5" s="145"/>
      <c r="S5" s="139"/>
      <c r="T5" s="139"/>
      <c r="U5" s="144"/>
    </row>
    <row r="6" spans="3:31" ht="14.25" customHeight="1">
      <c r="C6" s="139" t="s">
        <v>49</v>
      </c>
      <c r="D6" s="189" t="s">
        <v>57</v>
      </c>
      <c r="E6" s="146"/>
      <c r="F6" s="146"/>
      <c r="N6" s="147">
        <v>1</v>
      </c>
      <c r="P6" s="486" t="s">
        <v>50</v>
      </c>
      <c r="Q6" s="486"/>
      <c r="R6" s="486"/>
      <c r="S6" s="486"/>
      <c r="T6" s="486"/>
      <c r="U6" s="486"/>
      <c r="W6" s="148">
        <v>1</v>
      </c>
      <c r="X6" s="149" t="str">
        <f aca="true" t="shared" si="0" ref="X6:X13">IF($N$4=1,AA6,IF($N$4=2,AB6,IF($N$4=3,AC6,IF($N$4=4,AD6,IF($N$4=5,AE6," ")))))</f>
        <v>Příbor</v>
      </c>
      <c r="AE6" s="1" t="s">
        <v>57</v>
      </c>
    </row>
    <row r="7" spans="3:31" ht="16.5" customHeight="1">
      <c r="C7" s="139" t="s">
        <v>51</v>
      </c>
      <c r="D7" s="150">
        <v>40307</v>
      </c>
      <c r="E7" s="151"/>
      <c r="F7" s="151"/>
      <c r="N7" s="147">
        <v>2</v>
      </c>
      <c r="P7" s="486" t="s">
        <v>52</v>
      </c>
      <c r="Q7" s="486"/>
      <c r="R7" s="486"/>
      <c r="S7" s="486"/>
      <c r="T7" s="486"/>
      <c r="U7" s="486"/>
      <c r="W7" s="148">
        <v>2</v>
      </c>
      <c r="X7" s="149" t="str">
        <f t="shared" si="0"/>
        <v>Hukvaldy</v>
      </c>
      <c r="AE7" s="1" t="s">
        <v>75</v>
      </c>
    </row>
    <row r="8" spans="3:31" ht="15" customHeight="1">
      <c r="C8" s="139"/>
      <c r="N8" s="147">
        <v>3</v>
      </c>
      <c r="P8" s="472" t="s">
        <v>53</v>
      </c>
      <c r="Q8" s="472"/>
      <c r="R8" s="472"/>
      <c r="S8" s="472"/>
      <c r="T8" s="472"/>
      <c r="U8" s="472"/>
      <c r="W8" s="148">
        <v>3</v>
      </c>
      <c r="X8" s="149" t="str">
        <f t="shared" si="0"/>
        <v>Proskovice</v>
      </c>
      <c r="AE8" s="1" t="s">
        <v>24</v>
      </c>
    </row>
    <row r="9" spans="2:31" ht="18.75">
      <c r="B9" s="152">
        <v>1</v>
      </c>
      <c r="C9" s="135" t="s">
        <v>54</v>
      </c>
      <c r="D9" s="493" t="str">
        <f>IF(B9=1,X6,IF(B9=2,X7,IF(B9=3,X8,IF(B9=4,X9,IF(B9=5,X10,IF(B9=6,X11,IF(B9=7,X12,IF(B9=8,X13," "))))))))</f>
        <v>Příbor</v>
      </c>
      <c r="E9" s="494"/>
      <c r="F9" s="494"/>
      <c r="G9" s="494"/>
      <c r="H9" s="494"/>
      <c r="I9" s="495"/>
      <c r="N9" s="147">
        <v>4</v>
      </c>
      <c r="P9" s="472" t="s">
        <v>55</v>
      </c>
      <c r="Q9" s="472"/>
      <c r="R9" s="472"/>
      <c r="S9" s="472"/>
      <c r="T9" s="472"/>
      <c r="U9" s="472"/>
      <c r="W9" s="148">
        <v>4</v>
      </c>
      <c r="X9" s="149" t="str">
        <f t="shared" si="0"/>
        <v>Vratimov </v>
      </c>
      <c r="AE9" s="1" t="s">
        <v>76</v>
      </c>
    </row>
    <row r="10" spans="2:31" ht="19.5" customHeight="1">
      <c r="B10" s="152">
        <v>6</v>
      </c>
      <c r="C10" s="135" t="s">
        <v>56</v>
      </c>
      <c r="D10" s="493" t="str">
        <f>IF(B10=1,X6,IF(B10=2,X7,IF(B10=3,X8,IF(B10=4,X9,IF(B10=5,X10,IF(B10=6,X11,IF(B10=7,X12,IF(B10=8,X13," "))))))))</f>
        <v>Krmelín</v>
      </c>
      <c r="E10" s="494"/>
      <c r="F10" s="494"/>
      <c r="G10" s="494"/>
      <c r="H10" s="494"/>
      <c r="I10" s="495"/>
      <c r="N10" s="147">
        <v>5</v>
      </c>
      <c r="P10" s="472" t="s">
        <v>32</v>
      </c>
      <c r="Q10" s="472"/>
      <c r="R10" s="472"/>
      <c r="S10" s="472"/>
      <c r="T10" s="472"/>
      <c r="U10" s="472"/>
      <c r="W10" s="148">
        <v>5</v>
      </c>
      <c r="X10" s="149" t="str">
        <f t="shared" si="0"/>
        <v>Výškovice</v>
      </c>
      <c r="AE10" s="1" t="s">
        <v>34</v>
      </c>
    </row>
    <row r="11" spans="23:31" ht="15.75" customHeight="1">
      <c r="W11" s="148">
        <v>6</v>
      </c>
      <c r="X11" s="149" t="str">
        <f t="shared" si="0"/>
        <v>Krmelín</v>
      </c>
      <c r="AE11" s="1" t="s">
        <v>33</v>
      </c>
    </row>
    <row r="12" spans="3:37" ht="15">
      <c r="C12" s="153" t="s">
        <v>58</v>
      </c>
      <c r="D12" s="154"/>
      <c r="E12" s="479" t="s">
        <v>59</v>
      </c>
      <c r="F12" s="480"/>
      <c r="G12" s="480"/>
      <c r="H12" s="480"/>
      <c r="I12" s="480"/>
      <c r="J12" s="480"/>
      <c r="K12" s="480"/>
      <c r="L12" s="480"/>
      <c r="M12" s="480"/>
      <c r="N12" s="480" t="s">
        <v>60</v>
      </c>
      <c r="O12" s="480"/>
      <c r="P12" s="480"/>
      <c r="Q12" s="480"/>
      <c r="R12" s="480"/>
      <c r="S12" s="480"/>
      <c r="T12" s="480"/>
      <c r="U12" s="480"/>
      <c r="V12" s="155"/>
      <c r="W12" s="148">
        <v>7</v>
      </c>
      <c r="X12" s="149">
        <f t="shared" si="0"/>
        <v>0</v>
      </c>
      <c r="AF12" s="139"/>
      <c r="AG12" s="156"/>
      <c r="AH12" s="156"/>
      <c r="AI12" s="138" t="s">
        <v>0</v>
      </c>
      <c r="AJ12" s="156"/>
      <c r="AK12" s="156"/>
    </row>
    <row r="13" spans="2:37" ht="21" customHeight="1">
      <c r="B13" s="157"/>
      <c r="C13" s="158" t="s">
        <v>7</v>
      </c>
      <c r="D13" s="159" t="s">
        <v>8</v>
      </c>
      <c r="E13" s="459" t="s">
        <v>61</v>
      </c>
      <c r="F13" s="460"/>
      <c r="G13" s="461"/>
      <c r="H13" s="462" t="s">
        <v>62</v>
      </c>
      <c r="I13" s="460"/>
      <c r="J13" s="461" t="s">
        <v>62</v>
      </c>
      <c r="K13" s="462" t="s">
        <v>63</v>
      </c>
      <c r="L13" s="460"/>
      <c r="M13" s="460" t="s">
        <v>63</v>
      </c>
      <c r="N13" s="462" t="s">
        <v>64</v>
      </c>
      <c r="O13" s="460"/>
      <c r="P13" s="461"/>
      <c r="Q13" s="462" t="s">
        <v>65</v>
      </c>
      <c r="R13" s="460"/>
      <c r="S13" s="461"/>
      <c r="T13" s="160" t="s">
        <v>66</v>
      </c>
      <c r="U13" s="161"/>
      <c r="V13" s="162"/>
      <c r="W13" s="148">
        <v>8</v>
      </c>
      <c r="X13" s="149">
        <f t="shared" si="0"/>
        <v>0</v>
      </c>
      <c r="AF13" s="163" t="s">
        <v>61</v>
      </c>
      <c r="AG13" s="163" t="s">
        <v>62</v>
      </c>
      <c r="AH13" s="163" t="s">
        <v>63</v>
      </c>
      <c r="AI13" s="163" t="s">
        <v>61</v>
      </c>
      <c r="AJ13" s="163" t="s">
        <v>62</v>
      </c>
      <c r="AK13" s="163" t="s">
        <v>63</v>
      </c>
    </row>
    <row r="14" spans="2:37" ht="24.75" customHeight="1">
      <c r="B14" s="164" t="s">
        <v>61</v>
      </c>
      <c r="C14" s="123" t="s">
        <v>82</v>
      </c>
      <c r="D14" s="129" t="s">
        <v>83</v>
      </c>
      <c r="E14" s="125">
        <v>6</v>
      </c>
      <c r="F14" s="165" t="s">
        <v>17</v>
      </c>
      <c r="G14" s="126">
        <v>0</v>
      </c>
      <c r="H14" s="127">
        <v>6</v>
      </c>
      <c r="I14" s="165" t="s">
        <v>17</v>
      </c>
      <c r="J14" s="126">
        <v>4</v>
      </c>
      <c r="K14" s="127"/>
      <c r="L14" s="165" t="s">
        <v>17</v>
      </c>
      <c r="M14" s="128"/>
      <c r="N14" s="166">
        <f>E14+H14+K14</f>
        <v>12</v>
      </c>
      <c r="O14" s="167" t="s">
        <v>17</v>
      </c>
      <c r="P14" s="168">
        <f>G14+J14+M14</f>
        <v>4</v>
      </c>
      <c r="Q14" s="166">
        <f>SUM(AF14:AH14)</f>
        <v>2</v>
      </c>
      <c r="R14" s="167" t="s">
        <v>17</v>
      </c>
      <c r="S14" s="168">
        <f>SUM(AI14:AK14)</f>
        <v>0</v>
      </c>
      <c r="T14" s="169">
        <f>IF(Q14&gt;S14,1,0)</f>
        <v>1</v>
      </c>
      <c r="U14" s="170">
        <f>IF(S14&gt;Q14,1,0)</f>
        <v>0</v>
      </c>
      <c r="V14" s="155"/>
      <c r="X14" s="171"/>
      <c r="AF14" s="172">
        <f>IF(E14&gt;G14,1,0)</f>
        <v>1</v>
      </c>
      <c r="AG14" s="172">
        <f>IF(H14&gt;J14,1,0)</f>
        <v>1</v>
      </c>
      <c r="AH14" s="172">
        <f>IF(K14+M14&gt;0,IF(K14&gt;M14,1,0),0)</f>
        <v>0</v>
      </c>
      <c r="AI14" s="172">
        <f>IF(G14&gt;E14,1,0)</f>
        <v>0</v>
      </c>
      <c r="AJ14" s="172">
        <f>IF(J14&gt;H14,1,0)</f>
        <v>0</v>
      </c>
      <c r="AK14" s="172">
        <f>IF(K14+M14&gt;0,IF(M14&gt;K14,1,0),0)</f>
        <v>0</v>
      </c>
    </row>
    <row r="15" spans="2:37" ht="24" customHeight="1">
      <c r="B15" s="164" t="s">
        <v>62</v>
      </c>
      <c r="C15" s="130" t="s">
        <v>84</v>
      </c>
      <c r="D15" s="123" t="s">
        <v>85</v>
      </c>
      <c r="E15" s="125">
        <v>2</v>
      </c>
      <c r="F15" s="165" t="s">
        <v>17</v>
      </c>
      <c r="G15" s="126">
        <v>6</v>
      </c>
      <c r="H15" s="127">
        <v>6</v>
      </c>
      <c r="I15" s="165" t="s">
        <v>17</v>
      </c>
      <c r="J15" s="126">
        <v>3</v>
      </c>
      <c r="K15" s="127">
        <v>6</v>
      </c>
      <c r="L15" s="165" t="s">
        <v>17</v>
      </c>
      <c r="M15" s="128">
        <v>1</v>
      </c>
      <c r="N15" s="166">
        <f>E15+H15+K15</f>
        <v>14</v>
      </c>
      <c r="O15" s="167" t="s">
        <v>17</v>
      </c>
      <c r="P15" s="168">
        <f>G15+J15+M15</f>
        <v>10</v>
      </c>
      <c r="Q15" s="166">
        <f>SUM(AF15:AH15)</f>
        <v>2</v>
      </c>
      <c r="R15" s="167" t="s">
        <v>17</v>
      </c>
      <c r="S15" s="168">
        <f>SUM(AI15:AK15)</f>
        <v>1</v>
      </c>
      <c r="T15" s="169">
        <f>IF(Q15&gt;S15,1,0)</f>
        <v>1</v>
      </c>
      <c r="U15" s="170">
        <f>IF(S15&gt;Q15,1,0)</f>
        <v>0</v>
      </c>
      <c r="V15" s="155"/>
      <c r="AF15" s="172">
        <f>IF(E15&gt;G15,1,0)</f>
        <v>0</v>
      </c>
      <c r="AG15" s="172">
        <f>IF(H15&gt;J15,1,0)</f>
        <v>1</v>
      </c>
      <c r="AH15" s="172">
        <f>IF(K15+M15&gt;0,IF(K15&gt;M15,1,0),0)</f>
        <v>1</v>
      </c>
      <c r="AI15" s="172">
        <f>IF(G15&gt;E15,1,0)</f>
        <v>1</v>
      </c>
      <c r="AJ15" s="172">
        <f>IF(J15&gt;H15,1,0)</f>
        <v>0</v>
      </c>
      <c r="AK15" s="172">
        <f>IF(K15+M15&gt;0,IF(M15&gt;K15,1,0),0)</f>
        <v>0</v>
      </c>
    </row>
    <row r="16" spans="2:37" ht="20.25" customHeight="1">
      <c r="B16" s="473" t="s">
        <v>63</v>
      </c>
      <c r="C16" s="130" t="s">
        <v>86</v>
      </c>
      <c r="D16" s="129" t="s">
        <v>83</v>
      </c>
      <c r="E16" s="475">
        <v>7</v>
      </c>
      <c r="F16" s="463" t="s">
        <v>17</v>
      </c>
      <c r="G16" s="465">
        <v>6</v>
      </c>
      <c r="H16" s="467">
        <v>6</v>
      </c>
      <c r="I16" s="463" t="s">
        <v>17</v>
      </c>
      <c r="J16" s="465">
        <v>1</v>
      </c>
      <c r="K16" s="467"/>
      <c r="L16" s="463" t="s">
        <v>17</v>
      </c>
      <c r="M16" s="477"/>
      <c r="N16" s="451">
        <f>E16+H16+K16</f>
        <v>13</v>
      </c>
      <c r="O16" s="453" t="s">
        <v>17</v>
      </c>
      <c r="P16" s="455">
        <f>G16+J16+M16</f>
        <v>7</v>
      </c>
      <c r="Q16" s="451">
        <f>SUM(AF16:AH16)</f>
        <v>2</v>
      </c>
      <c r="R16" s="453" t="s">
        <v>17</v>
      </c>
      <c r="S16" s="455">
        <f>SUM(AI16:AK16)</f>
        <v>0</v>
      </c>
      <c r="T16" s="457">
        <f>IF(Q16&gt;S16,1,0)</f>
        <v>1</v>
      </c>
      <c r="U16" s="449">
        <f>IF(S16&gt;Q16,1,0)</f>
        <v>0</v>
      </c>
      <c r="V16" s="173"/>
      <c r="AF16" s="172">
        <f>IF(E16&gt;G16,1,0)</f>
        <v>1</v>
      </c>
      <c r="AG16" s="172">
        <f>IF(H16&gt;J16,1,0)</f>
        <v>1</v>
      </c>
      <c r="AH16" s="172">
        <f>IF(K16+M16&gt;0,IF(K16&gt;M16,1,0),0)</f>
        <v>0</v>
      </c>
      <c r="AI16" s="172">
        <f>IF(G16&gt;E16,1,0)</f>
        <v>0</v>
      </c>
      <c r="AJ16" s="172">
        <f>IF(J16&gt;H16,1,0)</f>
        <v>0</v>
      </c>
      <c r="AK16" s="172">
        <f>IF(K16+M16&gt;0,IF(M16&gt;K16,1,0),0)</f>
        <v>0</v>
      </c>
    </row>
    <row r="17" spans="2:22" ht="21" customHeight="1">
      <c r="B17" s="474"/>
      <c r="C17" s="131" t="s">
        <v>82</v>
      </c>
      <c r="D17" s="132" t="s">
        <v>85</v>
      </c>
      <c r="E17" s="476"/>
      <c r="F17" s="464"/>
      <c r="G17" s="466"/>
      <c r="H17" s="468"/>
      <c r="I17" s="464"/>
      <c r="J17" s="466"/>
      <c r="K17" s="468"/>
      <c r="L17" s="464"/>
      <c r="M17" s="478"/>
      <c r="N17" s="452"/>
      <c r="O17" s="454"/>
      <c r="P17" s="456"/>
      <c r="Q17" s="452"/>
      <c r="R17" s="454"/>
      <c r="S17" s="456"/>
      <c r="T17" s="458"/>
      <c r="U17" s="450"/>
      <c r="V17" s="173"/>
    </row>
    <row r="18" spans="2:22" ht="23.25" customHeight="1">
      <c r="B18" s="174"/>
      <c r="C18" s="175" t="s">
        <v>67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>
        <f>SUM(N14:N17)</f>
        <v>39</v>
      </c>
      <c r="O18" s="167" t="s">
        <v>17</v>
      </c>
      <c r="P18" s="178">
        <f>SUM(P14:P17)</f>
        <v>21</v>
      </c>
      <c r="Q18" s="177">
        <f>SUM(Q14:Q17)</f>
        <v>6</v>
      </c>
      <c r="R18" s="179" t="s">
        <v>17</v>
      </c>
      <c r="S18" s="178">
        <f>SUM(S14:S17)</f>
        <v>1</v>
      </c>
      <c r="T18" s="169">
        <f>SUM(T14:T17)</f>
        <v>3</v>
      </c>
      <c r="U18" s="170">
        <f>SUM(U14:U17)</f>
        <v>0</v>
      </c>
      <c r="V18" s="155"/>
    </row>
    <row r="19" spans="2:27" ht="21" customHeight="1">
      <c r="B19" s="174"/>
      <c r="C19" s="180" t="s">
        <v>68</v>
      </c>
      <c r="D19" s="181" t="str">
        <f>IF(T18&gt;U18,D9,IF(U18&gt;T18,D10,IF(U18+T18=0," ","CHYBA ZADÁNÍ")))</f>
        <v>Příbor</v>
      </c>
      <c r="E19" s="175"/>
      <c r="F19" s="175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80"/>
      <c r="V19" s="182"/>
      <c r="AA19" s="183"/>
    </row>
    <row r="20" spans="2:22" ht="19.5" customHeight="1">
      <c r="B20" s="174"/>
      <c r="C20" s="180" t="s">
        <v>69</v>
      </c>
      <c r="G20" s="184"/>
      <c r="H20" s="184"/>
      <c r="I20" s="184"/>
      <c r="J20" s="184"/>
      <c r="K20" s="184"/>
      <c r="L20" s="184"/>
      <c r="M20" s="184"/>
      <c r="N20" s="182"/>
      <c r="O20" s="182"/>
      <c r="Q20" s="185"/>
      <c r="R20" s="185"/>
      <c r="S20" s="184"/>
      <c r="T20" s="184"/>
      <c r="U20" s="184"/>
      <c r="V20" s="182"/>
    </row>
    <row r="21" spans="10:20" ht="15">
      <c r="J21" s="2" t="s">
        <v>54</v>
      </c>
      <c r="K21" s="2"/>
      <c r="L21" s="2"/>
      <c r="T21" s="2" t="s">
        <v>56</v>
      </c>
    </row>
    <row r="22" spans="3:21" ht="15">
      <c r="C22" s="139" t="s">
        <v>70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3:21" ht="15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3:21" ht="15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3:21" ht="1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2:21" ht="28.5" customHeight="1">
      <c r="B26" s="154"/>
      <c r="C26" s="154"/>
      <c r="D26" s="154"/>
      <c r="E26" s="154"/>
      <c r="F26" s="186" t="s">
        <v>39</v>
      </c>
      <c r="G26" s="154"/>
      <c r="H26" s="187"/>
      <c r="I26" s="187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6:9" ht="8.25" customHeight="1">
      <c r="F27" s="133"/>
      <c r="H27" s="134"/>
      <c r="I27" s="134"/>
    </row>
    <row r="28" spans="3:24" ht="21">
      <c r="C28" s="135" t="s">
        <v>40</v>
      </c>
      <c r="D28" s="136" t="s">
        <v>41</v>
      </c>
      <c r="E28" s="135"/>
      <c r="F28" s="135"/>
      <c r="G28" s="135"/>
      <c r="H28" s="135"/>
      <c r="I28" s="135"/>
      <c r="J28" s="135"/>
      <c r="K28" s="135"/>
      <c r="L28" s="135"/>
      <c r="P28" s="481" t="s">
        <v>42</v>
      </c>
      <c r="Q28" s="481"/>
      <c r="R28" s="137"/>
      <c r="S28" s="137"/>
      <c r="T28" s="482">
        <f>'Rozlosování-přehled'!$K$1</f>
        <v>2010</v>
      </c>
      <c r="U28" s="482"/>
      <c r="X28" s="138" t="s">
        <v>0</v>
      </c>
    </row>
    <row r="29" spans="3:31" ht="18.75">
      <c r="C29" s="139" t="s">
        <v>43</v>
      </c>
      <c r="D29" s="188"/>
      <c r="N29" s="141">
        <v>5</v>
      </c>
      <c r="P29" s="483" t="str">
        <f>IF(N29=1,P31,IF(N29=2,P32,IF(N29=3,P33,IF(N29=4,P34,IF(N29=5,P35," ")))))</f>
        <v>ŽENY</v>
      </c>
      <c r="Q29" s="484"/>
      <c r="R29" s="484"/>
      <c r="S29" s="484"/>
      <c r="T29" s="484"/>
      <c r="U29" s="485"/>
      <c r="W29" s="142" t="s">
        <v>1</v>
      </c>
      <c r="X29" s="139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139"/>
      <c r="D30" s="144"/>
      <c r="E30" s="144"/>
      <c r="F30" s="144"/>
      <c r="G30" s="139"/>
      <c r="H30" s="139"/>
      <c r="I30" s="139"/>
      <c r="J30" s="144"/>
      <c r="K30" s="144"/>
      <c r="L30" s="144"/>
      <c r="M30" s="139"/>
      <c r="N30" s="139"/>
      <c r="O30" s="139"/>
      <c r="P30" s="145"/>
      <c r="Q30" s="145"/>
      <c r="R30" s="145"/>
      <c r="S30" s="139"/>
      <c r="T30" s="139"/>
      <c r="U30" s="144"/>
    </row>
    <row r="31" spans="3:31" ht="15.75">
      <c r="C31" s="139" t="s">
        <v>49</v>
      </c>
      <c r="D31" s="317" t="s">
        <v>75</v>
      </c>
      <c r="E31" s="146"/>
      <c r="F31" s="146"/>
      <c r="N31" s="1">
        <v>1</v>
      </c>
      <c r="P31" s="486" t="s">
        <v>50</v>
      </c>
      <c r="Q31" s="486"/>
      <c r="R31" s="486"/>
      <c r="S31" s="486"/>
      <c r="T31" s="486"/>
      <c r="U31" s="486"/>
      <c r="W31" s="148">
        <v>1</v>
      </c>
      <c r="X31" s="149" t="str">
        <f aca="true" t="shared" si="1" ref="X31:X38">IF($N$29=1,AA31,IF($N$29=2,AB31,IF($N$29=3,AC31,IF($N$29=4,AD31,IF($N$29=5,AE31," ")))))</f>
        <v>Příbor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Příbor</v>
      </c>
    </row>
    <row r="32" spans="3:31" ht="15">
      <c r="C32" s="139" t="s">
        <v>51</v>
      </c>
      <c r="D32" s="351">
        <v>40439</v>
      </c>
      <c r="E32" s="151"/>
      <c r="F32" s="151"/>
      <c r="N32" s="1">
        <v>2</v>
      </c>
      <c r="P32" s="486" t="s">
        <v>52</v>
      </c>
      <c r="Q32" s="486"/>
      <c r="R32" s="486"/>
      <c r="S32" s="486"/>
      <c r="T32" s="486"/>
      <c r="U32" s="486"/>
      <c r="W32" s="148">
        <v>2</v>
      </c>
      <c r="X32" s="149" t="str">
        <f t="shared" si="1"/>
        <v>Hukvaldy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Hukvaldy</v>
      </c>
    </row>
    <row r="33" spans="3:31" ht="15">
      <c r="C33" s="139"/>
      <c r="N33" s="1">
        <v>3</v>
      </c>
      <c r="P33" s="472" t="s">
        <v>53</v>
      </c>
      <c r="Q33" s="472"/>
      <c r="R33" s="472"/>
      <c r="S33" s="472"/>
      <c r="T33" s="472"/>
      <c r="U33" s="472"/>
      <c r="W33" s="148">
        <v>3</v>
      </c>
      <c r="X33" s="149" t="str">
        <f t="shared" si="1"/>
        <v>Proskovice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</v>
      </c>
    </row>
    <row r="34" spans="2:31" ht="18.75">
      <c r="B34" s="152">
        <v>2</v>
      </c>
      <c r="C34" s="135" t="s">
        <v>54</v>
      </c>
      <c r="D34" s="469" t="str">
        <f>IF(B34=1,X31,IF(B34=2,X32,IF(B34=3,X33,IF(B34=4,X34,IF(B34=5,X35,IF(B34=6,X36,IF(B34=7,X37,IF(B34=8,X38," "))))))))</f>
        <v>Hukvaldy</v>
      </c>
      <c r="E34" s="470"/>
      <c r="F34" s="470"/>
      <c r="G34" s="470"/>
      <c r="H34" s="470"/>
      <c r="I34" s="471"/>
      <c r="N34" s="1">
        <v>4</v>
      </c>
      <c r="P34" s="472" t="s">
        <v>55</v>
      </c>
      <c r="Q34" s="472"/>
      <c r="R34" s="472"/>
      <c r="S34" s="472"/>
      <c r="T34" s="472"/>
      <c r="U34" s="472"/>
      <c r="W34" s="148">
        <v>4</v>
      </c>
      <c r="X34" s="149" t="str">
        <f t="shared" si="1"/>
        <v>Vratimov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Vratimov </v>
      </c>
    </row>
    <row r="35" spans="2:31" ht="18.75">
      <c r="B35" s="152">
        <v>5</v>
      </c>
      <c r="C35" s="135" t="s">
        <v>56</v>
      </c>
      <c r="D35" s="469" t="str">
        <f>IF(B35=1,X31,IF(B35=2,X32,IF(B35=3,X33,IF(B35=4,X34,IF(B35=5,X35,IF(B35=6,X36,IF(B35=7,X37,IF(B35=8,X38," "))))))))</f>
        <v>Výškovice</v>
      </c>
      <c r="E35" s="470"/>
      <c r="F35" s="470"/>
      <c r="G35" s="470"/>
      <c r="H35" s="470"/>
      <c r="I35" s="471"/>
      <c r="N35" s="1">
        <v>5</v>
      </c>
      <c r="P35" s="472" t="s">
        <v>32</v>
      </c>
      <c r="Q35" s="472"/>
      <c r="R35" s="472"/>
      <c r="S35" s="472"/>
      <c r="T35" s="472"/>
      <c r="U35" s="472"/>
      <c r="W35" s="148">
        <v>5</v>
      </c>
      <c r="X35" s="149" t="str">
        <f t="shared" si="1"/>
        <v>Výškovice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Výškovice</v>
      </c>
    </row>
    <row r="36" spans="23:31" ht="14.25">
      <c r="W36" s="148">
        <v>6</v>
      </c>
      <c r="X36" s="149" t="str">
        <f t="shared" si="1"/>
        <v>Krmelín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Krmelín</v>
      </c>
    </row>
    <row r="37" spans="3:31" ht="14.25">
      <c r="C37" s="153" t="s">
        <v>58</v>
      </c>
      <c r="D37" s="154"/>
      <c r="E37" s="479" t="s">
        <v>59</v>
      </c>
      <c r="F37" s="480"/>
      <c r="G37" s="480"/>
      <c r="H37" s="480"/>
      <c r="I37" s="480"/>
      <c r="J37" s="480"/>
      <c r="K37" s="480"/>
      <c r="L37" s="480"/>
      <c r="M37" s="480"/>
      <c r="N37" s="480" t="s">
        <v>60</v>
      </c>
      <c r="O37" s="480"/>
      <c r="P37" s="480"/>
      <c r="Q37" s="480"/>
      <c r="R37" s="480"/>
      <c r="S37" s="480"/>
      <c r="T37" s="480"/>
      <c r="U37" s="480"/>
      <c r="V37" s="155"/>
      <c r="W37" s="148">
        <v>7</v>
      </c>
      <c r="X37" s="149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57"/>
      <c r="C38" s="158" t="s">
        <v>7</v>
      </c>
      <c r="D38" s="159" t="s">
        <v>8</v>
      </c>
      <c r="E38" s="459" t="s">
        <v>61</v>
      </c>
      <c r="F38" s="460"/>
      <c r="G38" s="461"/>
      <c r="H38" s="462" t="s">
        <v>62</v>
      </c>
      <c r="I38" s="460"/>
      <c r="J38" s="461" t="s">
        <v>62</v>
      </c>
      <c r="K38" s="462" t="s">
        <v>63</v>
      </c>
      <c r="L38" s="460"/>
      <c r="M38" s="460" t="s">
        <v>63</v>
      </c>
      <c r="N38" s="462" t="s">
        <v>64</v>
      </c>
      <c r="O38" s="460"/>
      <c r="P38" s="461"/>
      <c r="Q38" s="462" t="s">
        <v>65</v>
      </c>
      <c r="R38" s="460"/>
      <c r="S38" s="461"/>
      <c r="T38" s="160" t="s">
        <v>66</v>
      </c>
      <c r="U38" s="161"/>
      <c r="V38" s="162"/>
      <c r="W38" s="148">
        <v>8</v>
      </c>
      <c r="X38" s="149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63" t="s">
        <v>61</v>
      </c>
      <c r="AG38" s="163" t="s">
        <v>62</v>
      </c>
      <c r="AH38" s="163" t="s">
        <v>63</v>
      </c>
      <c r="AI38" s="163" t="s">
        <v>61</v>
      </c>
      <c r="AJ38" s="163" t="s">
        <v>62</v>
      </c>
      <c r="AK38" s="163" t="s">
        <v>63</v>
      </c>
    </row>
    <row r="39" spans="2:37" ht="24.75" customHeight="1">
      <c r="B39" s="164" t="s">
        <v>61</v>
      </c>
      <c r="C39" s="319" t="s">
        <v>190</v>
      </c>
      <c r="D39" s="352" t="s">
        <v>191</v>
      </c>
      <c r="E39" s="353">
        <v>1</v>
      </c>
      <c r="F39" s="316" t="s">
        <v>17</v>
      </c>
      <c r="G39" s="353">
        <v>6</v>
      </c>
      <c r="H39" s="354">
        <v>3</v>
      </c>
      <c r="I39" s="316" t="s">
        <v>17</v>
      </c>
      <c r="J39" s="353">
        <v>6</v>
      </c>
      <c r="K39" s="354"/>
      <c r="L39" s="316" t="s">
        <v>17</v>
      </c>
      <c r="M39" s="355"/>
      <c r="N39" s="166">
        <f>E39+H39+K39</f>
        <v>4</v>
      </c>
      <c r="O39" s="167" t="s">
        <v>17</v>
      </c>
      <c r="P39" s="168">
        <f>G39+J39+M39</f>
        <v>12</v>
      </c>
      <c r="Q39" s="166">
        <f>SUM(AF39:AH39)</f>
        <v>0</v>
      </c>
      <c r="R39" s="167" t="s">
        <v>17</v>
      </c>
      <c r="S39" s="168">
        <f>SUM(AI39:AK39)</f>
        <v>2</v>
      </c>
      <c r="T39" s="169">
        <f>IF(Q39&gt;S39,1,0)</f>
        <v>0</v>
      </c>
      <c r="U39" s="170">
        <f>IF(S39&gt;Q39,1,0)</f>
        <v>1</v>
      </c>
      <c r="V39" s="155"/>
      <c r="X39" s="171"/>
      <c r="AF39" s="172">
        <f>IF(E39&gt;G39,1,0)</f>
        <v>0</v>
      </c>
      <c r="AG39" s="172">
        <f>IF(H39&gt;J39,1,0)</f>
        <v>0</v>
      </c>
      <c r="AH39" s="172">
        <f>IF(K39+M39&gt;0,IF(K39&gt;M39,1,0),0)</f>
        <v>0</v>
      </c>
      <c r="AI39" s="172">
        <f>IF(G39&gt;E39,1,0)</f>
        <v>1</v>
      </c>
      <c r="AJ39" s="172">
        <f>IF(J39&gt;H39,1,0)</f>
        <v>1</v>
      </c>
      <c r="AK39" s="172">
        <f>IF(K39+M39&gt;0,IF(M39&gt;K39,1,0),0)</f>
        <v>0</v>
      </c>
    </row>
    <row r="40" spans="2:37" ht="24.75" customHeight="1">
      <c r="B40" s="164" t="s">
        <v>62</v>
      </c>
      <c r="C40" s="319" t="s">
        <v>181</v>
      </c>
      <c r="D40" s="356" t="s">
        <v>192</v>
      </c>
      <c r="E40" s="354">
        <v>3</v>
      </c>
      <c r="F40" s="316" t="s">
        <v>17</v>
      </c>
      <c r="G40" s="353">
        <v>6</v>
      </c>
      <c r="H40" s="354">
        <v>7</v>
      </c>
      <c r="I40" s="316" t="s">
        <v>17</v>
      </c>
      <c r="J40" s="353">
        <v>6</v>
      </c>
      <c r="K40" s="354">
        <v>2</v>
      </c>
      <c r="L40" s="316" t="s">
        <v>17</v>
      </c>
      <c r="M40" s="355">
        <v>6</v>
      </c>
      <c r="N40" s="166">
        <f>E40+H40+K40</f>
        <v>12</v>
      </c>
      <c r="O40" s="167" t="s">
        <v>17</v>
      </c>
      <c r="P40" s="168">
        <f>G40+J40+M40</f>
        <v>18</v>
      </c>
      <c r="Q40" s="166">
        <f>SUM(AF40:AH40)</f>
        <v>1</v>
      </c>
      <c r="R40" s="167" t="s">
        <v>17</v>
      </c>
      <c r="S40" s="168">
        <f>SUM(AI40:AK40)</f>
        <v>2</v>
      </c>
      <c r="T40" s="169">
        <f>IF(Q40&gt;S40,1,0)</f>
        <v>0</v>
      </c>
      <c r="U40" s="170">
        <f>IF(S40&gt;Q40,1,0)</f>
        <v>1</v>
      </c>
      <c r="V40" s="155"/>
      <c r="AF40" s="172">
        <f>IF(E40&gt;G40,1,0)</f>
        <v>0</v>
      </c>
      <c r="AG40" s="172">
        <f>IF(H40&gt;J40,1,0)</f>
        <v>1</v>
      </c>
      <c r="AH40" s="172">
        <f>IF(K40+M40&gt;0,IF(K40&gt;M40,1,0),0)</f>
        <v>0</v>
      </c>
      <c r="AI40" s="172">
        <f>IF(G40&gt;E40,1,0)</f>
        <v>1</v>
      </c>
      <c r="AJ40" s="172">
        <f>IF(J40&gt;H40,1,0)</f>
        <v>0</v>
      </c>
      <c r="AK40" s="172">
        <f>IF(K40+M40&gt;0,IF(M40&gt;K40,1,0),0)</f>
        <v>1</v>
      </c>
    </row>
    <row r="41" spans="2:37" ht="24.75" customHeight="1">
      <c r="B41" s="473" t="s">
        <v>63</v>
      </c>
      <c r="C41" s="324" t="s">
        <v>190</v>
      </c>
      <c r="D41" s="356" t="s">
        <v>191</v>
      </c>
      <c r="E41" s="490">
        <v>0</v>
      </c>
      <c r="F41" s="488" t="s">
        <v>17</v>
      </c>
      <c r="G41" s="489">
        <v>6</v>
      </c>
      <c r="H41" s="487">
        <v>0</v>
      </c>
      <c r="I41" s="488" t="s">
        <v>17</v>
      </c>
      <c r="J41" s="489">
        <v>6</v>
      </c>
      <c r="K41" s="492"/>
      <c r="L41" s="488" t="s">
        <v>17</v>
      </c>
      <c r="M41" s="491"/>
      <c r="N41" s="451">
        <f>E41+H41+K41</f>
        <v>0</v>
      </c>
      <c r="O41" s="453" t="s">
        <v>17</v>
      </c>
      <c r="P41" s="455">
        <f>G41+J41+M41</f>
        <v>12</v>
      </c>
      <c r="Q41" s="451">
        <f>SUM(AF41:AH41)</f>
        <v>0</v>
      </c>
      <c r="R41" s="453" t="s">
        <v>17</v>
      </c>
      <c r="S41" s="455">
        <f>SUM(AI41:AK41)</f>
        <v>2</v>
      </c>
      <c r="T41" s="457">
        <f>IF(Q41&gt;S41,1,0)</f>
        <v>0</v>
      </c>
      <c r="U41" s="449">
        <f>IF(S41&gt;Q41,1,0)</f>
        <v>1</v>
      </c>
      <c r="V41" s="173"/>
      <c r="AF41" s="172">
        <f>IF(E41&gt;G41,1,0)</f>
        <v>0</v>
      </c>
      <c r="AG41" s="172">
        <f>IF(H41&gt;J41,1,0)</f>
        <v>0</v>
      </c>
      <c r="AH41" s="172">
        <f>IF(K41+M41&gt;0,IF(K41&gt;M41,1,0),0)</f>
        <v>0</v>
      </c>
      <c r="AI41" s="172">
        <f>IF(G41&gt;E41,1,0)</f>
        <v>1</v>
      </c>
      <c r="AJ41" s="172">
        <f>IF(J41&gt;H41,1,0)</f>
        <v>1</v>
      </c>
      <c r="AK41" s="172">
        <f>IF(K41+M41&gt;0,IF(M41&gt;K41,1,0),0)</f>
        <v>0</v>
      </c>
    </row>
    <row r="42" spans="2:22" ht="24.75" customHeight="1">
      <c r="B42" s="474"/>
      <c r="C42" s="325" t="s">
        <v>183</v>
      </c>
      <c r="D42" s="357" t="s">
        <v>192</v>
      </c>
      <c r="E42" s="490"/>
      <c r="F42" s="488"/>
      <c r="G42" s="489"/>
      <c r="H42" s="487"/>
      <c r="I42" s="488"/>
      <c r="J42" s="489"/>
      <c r="K42" s="492"/>
      <c r="L42" s="488"/>
      <c r="M42" s="491"/>
      <c r="N42" s="452"/>
      <c r="O42" s="454"/>
      <c r="P42" s="456"/>
      <c r="Q42" s="452"/>
      <c r="R42" s="454"/>
      <c r="S42" s="456"/>
      <c r="T42" s="458"/>
      <c r="U42" s="450"/>
      <c r="V42" s="173"/>
    </row>
    <row r="43" spans="2:22" ht="24.75" customHeight="1">
      <c r="B43" s="174"/>
      <c r="C43" s="175" t="s">
        <v>67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>
        <f>SUM(N39:N42)</f>
        <v>16</v>
      </c>
      <c r="O43" s="167" t="s">
        <v>17</v>
      </c>
      <c r="P43" s="178">
        <f>SUM(P39:P42)</f>
        <v>42</v>
      </c>
      <c r="Q43" s="177">
        <f>SUM(Q39:Q42)</f>
        <v>1</v>
      </c>
      <c r="R43" s="179" t="s">
        <v>17</v>
      </c>
      <c r="S43" s="178">
        <f>SUM(S39:S42)</f>
        <v>6</v>
      </c>
      <c r="T43" s="169">
        <f>SUM(T39:T42)</f>
        <v>0</v>
      </c>
      <c r="U43" s="170">
        <f>SUM(U39:U42)</f>
        <v>3</v>
      </c>
      <c r="V43" s="155"/>
    </row>
    <row r="44" spans="2:22" ht="24.75" customHeight="1">
      <c r="B44" s="174"/>
      <c r="C44" s="180" t="s">
        <v>68</v>
      </c>
      <c r="D44" s="181" t="str">
        <f>IF(T43&gt;U43,D34,IF(U43&gt;T43,D35,IF(U43+T43=0," ","CHYBA ZADÁNÍ")))</f>
        <v>Výškovice</v>
      </c>
      <c r="E44" s="175"/>
      <c r="F44" s="175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80"/>
      <c r="V44" s="182"/>
    </row>
    <row r="45" spans="2:22" ht="14.25">
      <c r="B45" s="174"/>
      <c r="C45" s="180" t="s">
        <v>69</v>
      </c>
      <c r="G45" s="184"/>
      <c r="H45" s="184"/>
      <c r="I45" s="184"/>
      <c r="J45" s="184"/>
      <c r="K45" s="184"/>
      <c r="L45" s="184"/>
      <c r="M45" s="184"/>
      <c r="N45" s="182"/>
      <c r="O45" s="182"/>
      <c r="Q45" s="185"/>
      <c r="R45" s="185"/>
      <c r="S45" s="184"/>
      <c r="T45" s="184"/>
      <c r="U45" s="184"/>
      <c r="V45" s="182"/>
    </row>
    <row r="46" spans="3:21" ht="14.25">
      <c r="C46" s="185"/>
      <c r="D46" s="185"/>
      <c r="E46" s="185"/>
      <c r="F46" s="185"/>
      <c r="G46" s="185"/>
      <c r="H46" s="185"/>
      <c r="I46" s="185"/>
      <c r="J46" s="190" t="s">
        <v>54</v>
      </c>
      <c r="K46" s="190"/>
      <c r="L46" s="190"/>
      <c r="M46" s="185"/>
      <c r="N46" s="185"/>
      <c r="O46" s="185"/>
      <c r="P46" s="185"/>
      <c r="Q46" s="185"/>
      <c r="R46" s="185"/>
      <c r="S46" s="185"/>
      <c r="T46" s="190" t="s">
        <v>56</v>
      </c>
      <c r="U46" s="185"/>
    </row>
    <row r="47" spans="3:21" ht="15">
      <c r="C47" s="191" t="s">
        <v>70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3:21" ht="14.25"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3:21" ht="14.25"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1" spans="2:21" ht="26.25">
      <c r="B51" s="154"/>
      <c r="C51" s="154"/>
      <c r="D51" s="154"/>
      <c r="E51" s="154"/>
      <c r="F51" s="186" t="s">
        <v>39</v>
      </c>
      <c r="G51" s="154"/>
      <c r="H51" s="187"/>
      <c r="I51" s="187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6:9" ht="26.25">
      <c r="F52" s="133"/>
      <c r="H52" s="134"/>
      <c r="I52" s="134"/>
    </row>
    <row r="53" spans="3:24" ht="20.25">
      <c r="C53" s="135" t="s">
        <v>40</v>
      </c>
      <c r="D53" s="136" t="s">
        <v>41</v>
      </c>
      <c r="E53" s="135"/>
      <c r="F53" s="135"/>
      <c r="G53" s="135"/>
      <c r="H53" s="135"/>
      <c r="I53" s="135"/>
      <c r="J53" s="135"/>
      <c r="K53" s="135"/>
      <c r="L53" s="135"/>
      <c r="P53" s="481" t="s">
        <v>42</v>
      </c>
      <c r="Q53" s="481"/>
      <c r="R53" s="137"/>
      <c r="S53" s="137"/>
      <c r="T53" s="482">
        <f>'Rozlosování-přehled'!$K$1</f>
        <v>2010</v>
      </c>
      <c r="U53" s="482"/>
      <c r="X53" s="138" t="s">
        <v>0</v>
      </c>
    </row>
    <row r="54" spans="3:31" ht="18">
      <c r="C54" s="139" t="s">
        <v>43</v>
      </c>
      <c r="D54" s="188"/>
      <c r="N54" s="141">
        <v>5</v>
      </c>
      <c r="P54" s="483" t="str">
        <f>IF(N54=1,P56,IF(N54=2,P57,IF(N54=3,P58,IF(N54=4,P59,IF(N54=5,P60," ")))))</f>
        <v>ŽENY</v>
      </c>
      <c r="Q54" s="484"/>
      <c r="R54" s="484"/>
      <c r="S54" s="484"/>
      <c r="T54" s="484"/>
      <c r="U54" s="485"/>
      <c r="W54" s="142" t="s">
        <v>1</v>
      </c>
      <c r="X54" s="13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139"/>
      <c r="D55" s="144"/>
      <c r="E55" s="144"/>
      <c r="F55" s="144"/>
      <c r="G55" s="139"/>
      <c r="H55" s="139"/>
      <c r="I55" s="139"/>
      <c r="J55" s="144"/>
      <c r="K55" s="144"/>
      <c r="L55" s="144"/>
      <c r="M55" s="139"/>
      <c r="N55" s="139"/>
      <c r="O55" s="139"/>
      <c r="P55" s="145"/>
      <c r="Q55" s="145"/>
      <c r="R55" s="145"/>
      <c r="S55" s="139"/>
      <c r="T55" s="139"/>
      <c r="U55" s="144"/>
    </row>
    <row r="56" spans="3:31" ht="15.75">
      <c r="C56" s="139" t="s">
        <v>49</v>
      </c>
      <c r="D56" s="189" t="s">
        <v>24</v>
      </c>
      <c r="E56" s="146"/>
      <c r="F56" s="146"/>
      <c r="N56" s="1">
        <v>1</v>
      </c>
      <c r="P56" s="486" t="s">
        <v>50</v>
      </c>
      <c r="Q56" s="486"/>
      <c r="R56" s="486"/>
      <c r="S56" s="486"/>
      <c r="T56" s="486"/>
      <c r="U56" s="486"/>
      <c r="W56" s="148">
        <v>1</v>
      </c>
      <c r="X56" s="149" t="str">
        <f aca="true" t="shared" si="3" ref="X56:X63">IF($N$29=1,AA56,IF($N$29=2,AB56,IF($N$29=3,AC56,IF($N$29=4,AD56,IF($N$29=5,AE56," ")))))</f>
        <v>Příbor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 t="str">
        <f t="shared" si="4"/>
        <v>Příbor</v>
      </c>
    </row>
    <row r="57" spans="3:31" ht="15">
      <c r="C57" s="139" t="s">
        <v>51</v>
      </c>
      <c r="D57" s="195">
        <v>40458</v>
      </c>
      <c r="E57" s="151"/>
      <c r="F57" s="151"/>
      <c r="N57" s="1">
        <v>2</v>
      </c>
      <c r="P57" s="486" t="s">
        <v>52</v>
      </c>
      <c r="Q57" s="486"/>
      <c r="R57" s="486"/>
      <c r="S57" s="486"/>
      <c r="T57" s="486"/>
      <c r="U57" s="486"/>
      <c r="W57" s="148">
        <v>2</v>
      </c>
      <c r="X57" s="149" t="str">
        <f t="shared" si="3"/>
        <v>Hukvaldy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 t="str">
        <f t="shared" si="4"/>
        <v>Hukvaldy</v>
      </c>
    </row>
    <row r="58" spans="3:31" ht="15">
      <c r="C58" s="139"/>
      <c r="N58" s="1">
        <v>3</v>
      </c>
      <c r="P58" s="472" t="s">
        <v>53</v>
      </c>
      <c r="Q58" s="472"/>
      <c r="R58" s="472"/>
      <c r="S58" s="472"/>
      <c r="T58" s="472"/>
      <c r="U58" s="472"/>
      <c r="W58" s="148">
        <v>3</v>
      </c>
      <c r="X58" s="149" t="str">
        <f t="shared" si="3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 t="str">
        <f t="shared" si="4"/>
        <v>Proskovice</v>
      </c>
    </row>
    <row r="59" spans="2:31" ht="18">
      <c r="B59" s="152">
        <v>3</v>
      </c>
      <c r="C59" s="135" t="s">
        <v>54</v>
      </c>
      <c r="D59" s="469" t="str">
        <f>IF(B59=1,X56,IF(B59=2,X57,IF(B59=3,X58,IF(B59=4,X59,IF(B59=5,X60,IF(B59=6,X61,IF(B59=7,X62,IF(B59=8,X63," "))))))))</f>
        <v>Proskovice</v>
      </c>
      <c r="E59" s="470"/>
      <c r="F59" s="470"/>
      <c r="G59" s="470"/>
      <c r="H59" s="470"/>
      <c r="I59" s="471"/>
      <c r="N59" s="1">
        <v>4</v>
      </c>
      <c r="P59" s="472" t="s">
        <v>55</v>
      </c>
      <c r="Q59" s="472"/>
      <c r="R59" s="472"/>
      <c r="S59" s="472"/>
      <c r="T59" s="472"/>
      <c r="U59" s="472"/>
      <c r="W59" s="148">
        <v>4</v>
      </c>
      <c r="X59" s="149" t="str">
        <f t="shared" si="3"/>
        <v>Vratimov 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 t="str">
        <f t="shared" si="4"/>
        <v>Vratimov </v>
      </c>
    </row>
    <row r="60" spans="2:31" ht="18">
      <c r="B60" s="152">
        <v>4</v>
      </c>
      <c r="C60" s="135" t="s">
        <v>56</v>
      </c>
      <c r="D60" s="469" t="str">
        <f>IF(B60=1,X56,IF(B60=2,X57,IF(B60=3,X58,IF(B60=4,X59,IF(B60=5,X60,IF(B60=6,X61,IF(B60=7,X62,IF(B60=8,X63," "))))))))</f>
        <v>Vratimov </v>
      </c>
      <c r="E60" s="470"/>
      <c r="F60" s="470"/>
      <c r="G60" s="470"/>
      <c r="H60" s="470"/>
      <c r="I60" s="471"/>
      <c r="N60" s="1">
        <v>5</v>
      </c>
      <c r="P60" s="472" t="s">
        <v>32</v>
      </c>
      <c r="Q60" s="472"/>
      <c r="R60" s="472"/>
      <c r="S60" s="472"/>
      <c r="T60" s="472"/>
      <c r="U60" s="472"/>
      <c r="W60" s="148">
        <v>5</v>
      </c>
      <c r="X60" s="149" t="str">
        <f t="shared" si="3"/>
        <v>Výškovice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 t="str">
        <f t="shared" si="4"/>
        <v>Výškovice</v>
      </c>
    </row>
    <row r="61" spans="23:31" ht="14.25">
      <c r="W61" s="148">
        <v>6</v>
      </c>
      <c r="X61" s="149" t="str">
        <f t="shared" si="3"/>
        <v>Krmelín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 t="str">
        <f t="shared" si="4"/>
        <v>Krmelín</v>
      </c>
    </row>
    <row r="62" spans="3:31" ht="14.25">
      <c r="C62" s="153" t="s">
        <v>58</v>
      </c>
      <c r="D62" s="154"/>
      <c r="E62" s="479" t="s">
        <v>59</v>
      </c>
      <c r="F62" s="480"/>
      <c r="G62" s="480"/>
      <c r="H62" s="480"/>
      <c r="I62" s="480"/>
      <c r="J62" s="480"/>
      <c r="K62" s="480"/>
      <c r="L62" s="480"/>
      <c r="M62" s="480"/>
      <c r="N62" s="480" t="s">
        <v>60</v>
      </c>
      <c r="O62" s="480"/>
      <c r="P62" s="480"/>
      <c r="Q62" s="480"/>
      <c r="R62" s="480"/>
      <c r="S62" s="480"/>
      <c r="T62" s="480"/>
      <c r="U62" s="480"/>
      <c r="V62" s="155"/>
      <c r="W62" s="148">
        <v>7</v>
      </c>
      <c r="X62" s="149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57"/>
      <c r="C63" s="158" t="s">
        <v>7</v>
      </c>
      <c r="D63" s="159" t="s">
        <v>8</v>
      </c>
      <c r="E63" s="459" t="s">
        <v>61</v>
      </c>
      <c r="F63" s="460"/>
      <c r="G63" s="461"/>
      <c r="H63" s="462" t="s">
        <v>62</v>
      </c>
      <c r="I63" s="460"/>
      <c r="J63" s="461" t="s">
        <v>62</v>
      </c>
      <c r="K63" s="462" t="s">
        <v>63</v>
      </c>
      <c r="L63" s="460"/>
      <c r="M63" s="460" t="s">
        <v>63</v>
      </c>
      <c r="N63" s="462" t="s">
        <v>64</v>
      </c>
      <c r="O63" s="460"/>
      <c r="P63" s="461"/>
      <c r="Q63" s="462" t="s">
        <v>65</v>
      </c>
      <c r="R63" s="460"/>
      <c r="S63" s="461"/>
      <c r="T63" s="160" t="s">
        <v>66</v>
      </c>
      <c r="U63" s="161"/>
      <c r="V63" s="162"/>
      <c r="W63" s="148">
        <v>8</v>
      </c>
      <c r="X63" s="149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63" t="s">
        <v>61</v>
      </c>
      <c r="AG63" s="163" t="s">
        <v>62</v>
      </c>
      <c r="AH63" s="163" t="s">
        <v>63</v>
      </c>
      <c r="AI63" s="163" t="s">
        <v>61</v>
      </c>
      <c r="AJ63" s="163" t="s">
        <v>62</v>
      </c>
      <c r="AK63" s="163" t="s">
        <v>63</v>
      </c>
    </row>
    <row r="64" spans="2:37" ht="15.75">
      <c r="B64" s="164" t="s">
        <v>61</v>
      </c>
      <c r="C64" s="123" t="s">
        <v>168</v>
      </c>
      <c r="D64" s="129" t="s">
        <v>202</v>
      </c>
      <c r="E64" s="125">
        <v>0</v>
      </c>
      <c r="F64" s="165" t="s">
        <v>17</v>
      </c>
      <c r="G64" s="126">
        <v>6</v>
      </c>
      <c r="H64" s="127">
        <v>2</v>
      </c>
      <c r="I64" s="165" t="s">
        <v>17</v>
      </c>
      <c r="J64" s="126">
        <v>6</v>
      </c>
      <c r="K64" s="127"/>
      <c r="L64" s="165" t="s">
        <v>17</v>
      </c>
      <c r="M64" s="128"/>
      <c r="N64" s="166">
        <f>E64+H64+K64</f>
        <v>2</v>
      </c>
      <c r="O64" s="167" t="s">
        <v>17</v>
      </c>
      <c r="P64" s="168">
        <f>G64+J64+M64</f>
        <v>12</v>
      </c>
      <c r="Q64" s="166">
        <f>SUM(AF64:AH64)</f>
        <v>0</v>
      </c>
      <c r="R64" s="167" t="s">
        <v>17</v>
      </c>
      <c r="S64" s="168">
        <f>SUM(AI64:AK64)</f>
        <v>2</v>
      </c>
      <c r="T64" s="169">
        <f>IF(Q64&gt;S64,1,0)</f>
        <v>0</v>
      </c>
      <c r="U64" s="170">
        <f>IF(S64&gt;Q64,1,0)</f>
        <v>1</v>
      </c>
      <c r="V64" s="155"/>
      <c r="X64" s="171"/>
      <c r="AF64" s="172">
        <f>IF(E64&gt;G64,1,0)</f>
        <v>0</v>
      </c>
      <c r="AG64" s="172">
        <f>IF(H64&gt;J64,1,0)</f>
        <v>0</v>
      </c>
      <c r="AH64" s="172">
        <f>IF(K64+M64&gt;0,IF(K64&gt;M64,1,0),0)</f>
        <v>0</v>
      </c>
      <c r="AI64" s="172">
        <f>IF(G64&gt;E64,1,0)</f>
        <v>1</v>
      </c>
      <c r="AJ64" s="172">
        <f>IF(J64&gt;H64,1,0)</f>
        <v>1</v>
      </c>
      <c r="AK64" s="172">
        <f>IF(K64+M64&gt;0,IF(M64&gt;K64,1,0),0)</f>
        <v>0</v>
      </c>
    </row>
    <row r="65" spans="2:37" ht="15.75">
      <c r="B65" s="164" t="s">
        <v>62</v>
      </c>
      <c r="C65" s="130" t="s">
        <v>199</v>
      </c>
      <c r="D65" s="123" t="s">
        <v>203</v>
      </c>
      <c r="E65" s="125">
        <v>2</v>
      </c>
      <c r="F65" s="165" t="s">
        <v>17</v>
      </c>
      <c r="G65" s="126">
        <v>6</v>
      </c>
      <c r="H65" s="127">
        <v>2</v>
      </c>
      <c r="I65" s="165" t="s">
        <v>17</v>
      </c>
      <c r="J65" s="126">
        <v>6</v>
      </c>
      <c r="K65" s="127"/>
      <c r="L65" s="165" t="s">
        <v>17</v>
      </c>
      <c r="M65" s="128"/>
      <c r="N65" s="166">
        <f>E65+H65+K65</f>
        <v>4</v>
      </c>
      <c r="O65" s="167" t="s">
        <v>17</v>
      </c>
      <c r="P65" s="168">
        <f>G65+J65+M65</f>
        <v>12</v>
      </c>
      <c r="Q65" s="166">
        <f>SUM(AF65:AH65)</f>
        <v>0</v>
      </c>
      <c r="R65" s="167" t="s">
        <v>17</v>
      </c>
      <c r="S65" s="168">
        <f>SUM(AI65:AK65)</f>
        <v>2</v>
      </c>
      <c r="T65" s="169">
        <f>IF(Q65&gt;S65,1,0)</f>
        <v>0</v>
      </c>
      <c r="U65" s="170">
        <f>IF(S65&gt;Q65,1,0)</f>
        <v>1</v>
      </c>
      <c r="V65" s="155"/>
      <c r="AF65" s="172">
        <f>IF(E65&gt;G65,1,0)</f>
        <v>0</v>
      </c>
      <c r="AG65" s="172">
        <f>IF(H65&gt;J65,1,0)</f>
        <v>0</v>
      </c>
      <c r="AH65" s="172">
        <f>IF(K65+M65&gt;0,IF(K65&gt;M65,1,0),0)</f>
        <v>0</v>
      </c>
      <c r="AI65" s="172">
        <f>IF(G65&gt;E65,1,0)</f>
        <v>1</v>
      </c>
      <c r="AJ65" s="172">
        <f>IF(J65&gt;H65,1,0)</f>
        <v>1</v>
      </c>
      <c r="AK65" s="172">
        <f>IF(K65+M65&gt;0,IF(M65&gt;K65,1,0),0)</f>
        <v>0</v>
      </c>
    </row>
    <row r="66" spans="2:37" ht="14.25" customHeight="1">
      <c r="B66" s="473" t="s">
        <v>63</v>
      </c>
      <c r="C66" s="130" t="s">
        <v>166</v>
      </c>
      <c r="D66" s="129" t="s">
        <v>204</v>
      </c>
      <c r="E66" s="475">
        <v>6</v>
      </c>
      <c r="F66" s="463" t="s">
        <v>17</v>
      </c>
      <c r="G66" s="465">
        <v>7</v>
      </c>
      <c r="H66" s="467">
        <v>7</v>
      </c>
      <c r="I66" s="463" t="s">
        <v>17</v>
      </c>
      <c r="J66" s="465">
        <v>5</v>
      </c>
      <c r="K66" s="467">
        <v>6</v>
      </c>
      <c r="L66" s="463" t="s">
        <v>17</v>
      </c>
      <c r="M66" s="477">
        <v>4</v>
      </c>
      <c r="N66" s="451">
        <f>E66+H66+K66</f>
        <v>19</v>
      </c>
      <c r="O66" s="453" t="s">
        <v>17</v>
      </c>
      <c r="P66" s="455">
        <f>G66+J66+M66</f>
        <v>16</v>
      </c>
      <c r="Q66" s="451">
        <f>SUM(AF66:AH66)</f>
        <v>2</v>
      </c>
      <c r="R66" s="453" t="s">
        <v>17</v>
      </c>
      <c r="S66" s="455">
        <f>SUM(AI66:AK66)</f>
        <v>1</v>
      </c>
      <c r="T66" s="457">
        <f>IF(Q66&gt;S66,1,0)</f>
        <v>1</v>
      </c>
      <c r="U66" s="449">
        <f>IF(S66&gt;Q66,1,0)</f>
        <v>0</v>
      </c>
      <c r="V66" s="173"/>
      <c r="AF66" s="172">
        <f>IF(E66&gt;G66,1,0)</f>
        <v>0</v>
      </c>
      <c r="AG66" s="172">
        <f>IF(H66&gt;J66,1,0)</f>
        <v>1</v>
      </c>
      <c r="AH66" s="172">
        <f>IF(K66+M66&gt;0,IF(K66&gt;M66,1,0),0)</f>
        <v>1</v>
      </c>
      <c r="AI66" s="172">
        <f>IF(G66&gt;E66,1,0)</f>
        <v>1</v>
      </c>
      <c r="AJ66" s="172">
        <f>IF(J66&gt;H66,1,0)</f>
        <v>0</v>
      </c>
      <c r="AK66" s="172">
        <f>IF(K66+M66&gt;0,IF(M66&gt;K66,1,0),0)</f>
        <v>0</v>
      </c>
    </row>
    <row r="67" spans="2:22" ht="14.25" customHeight="1">
      <c r="B67" s="474"/>
      <c r="C67" s="131" t="s">
        <v>199</v>
      </c>
      <c r="D67" s="132" t="s">
        <v>203</v>
      </c>
      <c r="E67" s="476"/>
      <c r="F67" s="464"/>
      <c r="G67" s="466"/>
      <c r="H67" s="468"/>
      <c r="I67" s="464"/>
      <c r="J67" s="466"/>
      <c r="K67" s="468"/>
      <c r="L67" s="464"/>
      <c r="M67" s="478"/>
      <c r="N67" s="452"/>
      <c r="O67" s="454"/>
      <c r="P67" s="456"/>
      <c r="Q67" s="452"/>
      <c r="R67" s="454"/>
      <c r="S67" s="456"/>
      <c r="T67" s="458"/>
      <c r="U67" s="450"/>
      <c r="V67" s="173"/>
    </row>
    <row r="68" spans="2:22" ht="15.75">
      <c r="B68" s="174"/>
      <c r="C68" s="175" t="s">
        <v>67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7">
        <f>SUM(N64:N67)</f>
        <v>25</v>
      </c>
      <c r="O68" s="167" t="s">
        <v>17</v>
      </c>
      <c r="P68" s="178">
        <f>SUM(P64:P67)</f>
        <v>40</v>
      </c>
      <c r="Q68" s="177">
        <f>SUM(Q64:Q67)</f>
        <v>2</v>
      </c>
      <c r="R68" s="179" t="s">
        <v>17</v>
      </c>
      <c r="S68" s="178">
        <f>SUM(S64:S67)</f>
        <v>5</v>
      </c>
      <c r="T68" s="169">
        <f>SUM(T64:T67)</f>
        <v>1</v>
      </c>
      <c r="U68" s="170">
        <f>SUM(U64:U67)</f>
        <v>2</v>
      </c>
      <c r="V68" s="155"/>
    </row>
    <row r="69" spans="2:22" ht="15">
      <c r="B69" s="174"/>
      <c r="C69" s="180" t="s">
        <v>68</v>
      </c>
      <c r="D69" s="181" t="str">
        <f>IF(T68&gt;U68,D59,IF(U68&gt;T68,D60,IF(U68+T68=0," ","CHYBA ZADÁNÍ")))</f>
        <v>Vratimov </v>
      </c>
      <c r="E69" s="175"/>
      <c r="F69" s="175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80"/>
      <c r="V69" s="182"/>
    </row>
    <row r="70" spans="2:22" ht="14.25">
      <c r="B70" s="174"/>
      <c r="C70" s="180" t="s">
        <v>69</v>
      </c>
      <c r="G70" s="184"/>
      <c r="H70" s="184"/>
      <c r="I70" s="184"/>
      <c r="J70" s="184"/>
      <c r="K70" s="184"/>
      <c r="L70" s="184"/>
      <c r="M70" s="184"/>
      <c r="N70" s="182"/>
      <c r="O70" s="182"/>
      <c r="Q70" s="185"/>
      <c r="R70" s="185"/>
      <c r="S70" s="184"/>
      <c r="T70" s="184"/>
      <c r="U70" s="184"/>
      <c r="V70" s="182"/>
    </row>
    <row r="71" spans="3:21" ht="14.25">
      <c r="C71" s="185"/>
      <c r="D71" s="185"/>
      <c r="E71" s="185"/>
      <c r="F71" s="185"/>
      <c r="G71" s="185"/>
      <c r="H71" s="185"/>
      <c r="I71" s="185"/>
      <c r="J71" s="190" t="s">
        <v>54</v>
      </c>
      <c r="K71" s="190"/>
      <c r="L71" s="190"/>
      <c r="M71" s="185"/>
      <c r="N71" s="185"/>
      <c r="O71" s="185"/>
      <c r="P71" s="185"/>
      <c r="Q71" s="185"/>
      <c r="R71" s="185"/>
      <c r="S71" s="185"/>
      <c r="T71" s="190" t="s">
        <v>56</v>
      </c>
      <c r="U71" s="185"/>
    </row>
    <row r="72" spans="3:21" ht="15">
      <c r="C72" s="191" t="s">
        <v>70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</row>
  </sheetData>
  <sheetProtection selectLockedCells="1"/>
  <mergeCells count="105">
    <mergeCell ref="Q13:S13"/>
    <mergeCell ref="O16:O17"/>
    <mergeCell ref="Q16:Q17"/>
    <mergeCell ref="K13:M13"/>
    <mergeCell ref="K16:K17"/>
    <mergeCell ref="L16:L17"/>
    <mergeCell ref="N16:N17"/>
    <mergeCell ref="N13:P13"/>
    <mergeCell ref="P6:U6"/>
    <mergeCell ref="P10:U10"/>
    <mergeCell ref="P9:U9"/>
    <mergeCell ref="P8:U8"/>
    <mergeCell ref="P7:U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E13:G13"/>
    <mergeCell ref="H13:J13"/>
    <mergeCell ref="H16:H17"/>
    <mergeCell ref="I16:I17"/>
    <mergeCell ref="G16:G17"/>
    <mergeCell ref="J16:J17"/>
    <mergeCell ref="P28:Q28"/>
    <mergeCell ref="T28:U28"/>
    <mergeCell ref="F16:F17"/>
    <mergeCell ref="E16:E17"/>
    <mergeCell ref="M16:M17"/>
    <mergeCell ref="P16:P17"/>
    <mergeCell ref="S16:S17"/>
    <mergeCell ref="R16:R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K38:M38"/>
    <mergeCell ref="N38:P38"/>
    <mergeCell ref="Q38:S38"/>
    <mergeCell ref="M41:M42"/>
    <mergeCell ref="K41:K42"/>
    <mergeCell ref="L41:L42"/>
    <mergeCell ref="S41:S42"/>
    <mergeCell ref="B41:B42"/>
    <mergeCell ref="E41:E42"/>
    <mergeCell ref="F41:F42"/>
    <mergeCell ref="G41:G42"/>
    <mergeCell ref="H41:H42"/>
    <mergeCell ref="I41:I42"/>
    <mergeCell ref="E38:G38"/>
    <mergeCell ref="H38:J38"/>
    <mergeCell ref="J41:J42"/>
    <mergeCell ref="T41:T42"/>
    <mergeCell ref="U41:U42"/>
    <mergeCell ref="N41:N42"/>
    <mergeCell ref="O41:O42"/>
    <mergeCell ref="P41:P42"/>
    <mergeCell ref="Q41:Q42"/>
    <mergeCell ref="R41:R42"/>
    <mergeCell ref="P57:U57"/>
    <mergeCell ref="P58:U58"/>
    <mergeCell ref="D59:I59"/>
    <mergeCell ref="P59:U59"/>
    <mergeCell ref="P53:Q53"/>
    <mergeCell ref="T53:U53"/>
    <mergeCell ref="P54:U54"/>
    <mergeCell ref="P56:U56"/>
    <mergeCell ref="B66:B67"/>
    <mergeCell ref="E66:E67"/>
    <mergeCell ref="F66:F67"/>
    <mergeCell ref="G66:G67"/>
    <mergeCell ref="O66:O67"/>
    <mergeCell ref="P66:P67"/>
    <mergeCell ref="D60:I60"/>
    <mergeCell ref="P60:U60"/>
    <mergeCell ref="Q63:S63"/>
    <mergeCell ref="H66:H67"/>
    <mergeCell ref="M66:M67"/>
    <mergeCell ref="N66:N67"/>
    <mergeCell ref="E62:M62"/>
    <mergeCell ref="N62:U62"/>
    <mergeCell ref="I66:I67"/>
    <mergeCell ref="J66:J67"/>
    <mergeCell ref="K66:K67"/>
    <mergeCell ref="L66:L67"/>
    <mergeCell ref="E63:G63"/>
    <mergeCell ref="H63:J63"/>
    <mergeCell ref="K63:M63"/>
    <mergeCell ref="N63:P63"/>
    <mergeCell ref="U66:U67"/>
    <mergeCell ref="Q66:Q67"/>
    <mergeCell ref="R66:R67"/>
    <mergeCell ref="S66:S67"/>
    <mergeCell ref="T66:T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1">
      <selection activeCell="C39" sqref="C39:M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33" t="s">
        <v>39</v>
      </c>
      <c r="H1" s="134"/>
      <c r="I1" s="134"/>
    </row>
    <row r="2" spans="6:9" ht="4.5" customHeight="1">
      <c r="F2" s="133"/>
      <c r="H2" s="134"/>
      <c r="I2" s="134"/>
    </row>
    <row r="3" spans="3:24" ht="21">
      <c r="C3" s="135" t="s">
        <v>40</v>
      </c>
      <c r="D3" s="136" t="s">
        <v>41</v>
      </c>
      <c r="E3" s="135"/>
      <c r="F3" s="135"/>
      <c r="G3" s="135"/>
      <c r="H3" s="135"/>
      <c r="I3" s="135"/>
      <c r="J3" s="135"/>
      <c r="K3" s="135"/>
      <c r="L3" s="135"/>
      <c r="P3" s="481" t="s">
        <v>42</v>
      </c>
      <c r="Q3" s="481"/>
      <c r="R3" s="137"/>
      <c r="S3" s="137"/>
      <c r="T3" s="482">
        <f>'Rozlosování-přehled'!$K$1</f>
        <v>2010</v>
      </c>
      <c r="U3" s="482"/>
      <c r="X3" s="138" t="s">
        <v>0</v>
      </c>
    </row>
    <row r="4" spans="3:31" ht="18.75">
      <c r="C4" s="139" t="s">
        <v>43</v>
      </c>
      <c r="D4" s="140"/>
      <c r="N4" s="141">
        <v>5</v>
      </c>
      <c r="P4" s="483" t="str">
        <f>IF(N4=1,P6,IF(N4=2,P7,IF(N4=3,P8,IF(N4=4,P9,IF(N4=5,P10," ")))))</f>
        <v>ŽENY</v>
      </c>
      <c r="Q4" s="484"/>
      <c r="R4" s="484"/>
      <c r="S4" s="484"/>
      <c r="T4" s="484"/>
      <c r="U4" s="485"/>
      <c r="W4" s="142" t="s">
        <v>1</v>
      </c>
      <c r="X4" s="143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139"/>
      <c r="D5" s="144"/>
      <c r="E5" s="144"/>
      <c r="F5" s="144"/>
      <c r="G5" s="139"/>
      <c r="H5" s="139"/>
      <c r="I5" s="139"/>
      <c r="J5" s="144"/>
      <c r="K5" s="144"/>
      <c r="L5" s="144"/>
      <c r="M5" s="139"/>
      <c r="N5" s="139"/>
      <c r="O5" s="139"/>
      <c r="P5" s="145"/>
      <c r="Q5" s="145"/>
      <c r="R5" s="145"/>
      <c r="S5" s="139"/>
      <c r="T5" s="139"/>
      <c r="U5" s="144"/>
    </row>
    <row r="6" spans="3:31" ht="14.25" customHeight="1">
      <c r="C6" s="139" t="s">
        <v>49</v>
      </c>
      <c r="D6" s="317" t="s">
        <v>33</v>
      </c>
      <c r="E6" s="146"/>
      <c r="F6" s="146"/>
      <c r="N6" s="147">
        <v>1</v>
      </c>
      <c r="P6" s="486" t="s">
        <v>50</v>
      </c>
      <c r="Q6" s="486"/>
      <c r="R6" s="486"/>
      <c r="S6" s="486"/>
      <c r="T6" s="486"/>
      <c r="U6" s="486"/>
      <c r="W6" s="148">
        <v>1</v>
      </c>
      <c r="X6" s="149" t="str">
        <f aca="true" t="shared" si="0" ref="X6:X13">IF($N$4=1,AA6,IF($N$4=2,AB6,IF($N$4=3,AC6,IF($N$4=4,AD6,IF($N$4=5,AE6," ")))))</f>
        <v>Příbor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E6" s="1" t="str">
        <f>'1.kolo'!AE6</f>
        <v>Příbor</v>
      </c>
    </row>
    <row r="7" spans="3:31" ht="16.5" customHeight="1">
      <c r="C7" s="139" t="s">
        <v>51</v>
      </c>
      <c r="D7" s="318">
        <v>40442</v>
      </c>
      <c r="E7" s="151"/>
      <c r="F7" s="151"/>
      <c r="N7" s="147">
        <v>2</v>
      </c>
      <c r="P7" s="486" t="s">
        <v>52</v>
      </c>
      <c r="Q7" s="486"/>
      <c r="R7" s="486"/>
      <c r="S7" s="486"/>
      <c r="T7" s="486"/>
      <c r="U7" s="486"/>
      <c r="W7" s="148">
        <v>2</v>
      </c>
      <c r="X7" s="149" t="str">
        <f t="shared" si="0"/>
        <v>Hukvaldy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E7" s="1" t="str">
        <f>'1.kolo'!AE7</f>
        <v>Hukvaldy</v>
      </c>
    </row>
    <row r="8" spans="3:31" ht="15" customHeight="1">
      <c r="C8" s="139"/>
      <c r="N8" s="147">
        <v>3</v>
      </c>
      <c r="P8" s="472" t="s">
        <v>53</v>
      </c>
      <c r="Q8" s="472"/>
      <c r="R8" s="472"/>
      <c r="S8" s="472"/>
      <c r="T8" s="472"/>
      <c r="U8" s="472"/>
      <c r="W8" s="148">
        <v>3</v>
      </c>
      <c r="X8" s="149" t="str">
        <f t="shared" si="0"/>
        <v>Proskovice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E8" s="1" t="str">
        <f>'1.kolo'!AE8</f>
        <v>Proskovice</v>
      </c>
    </row>
    <row r="9" spans="2:31" ht="18.75">
      <c r="B9" s="152">
        <v>6</v>
      </c>
      <c r="C9" s="135" t="s">
        <v>54</v>
      </c>
      <c r="D9" s="493" t="str">
        <f>IF(B9=1,X6,IF(B9=2,X7,IF(B9=3,X8,IF(B9=4,X9,IF(B9=5,X10,IF(B9=6,X11,IF(B9=7,X12,IF(B9=8,X13," "))))))))</f>
        <v>Krmelín</v>
      </c>
      <c r="E9" s="494"/>
      <c r="F9" s="494"/>
      <c r="G9" s="494"/>
      <c r="H9" s="494"/>
      <c r="I9" s="495"/>
      <c r="N9" s="147">
        <v>4</v>
      </c>
      <c r="P9" s="472" t="s">
        <v>55</v>
      </c>
      <c r="Q9" s="472"/>
      <c r="R9" s="472"/>
      <c r="S9" s="472"/>
      <c r="T9" s="472"/>
      <c r="U9" s="472"/>
      <c r="W9" s="148">
        <v>4</v>
      </c>
      <c r="X9" s="149" t="str">
        <f t="shared" si="0"/>
        <v>Vratimov 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E9" s="1" t="str">
        <f>'1.kolo'!AE9</f>
        <v>Vratimov </v>
      </c>
    </row>
    <row r="10" spans="2:31" ht="19.5" customHeight="1">
      <c r="B10" s="152">
        <v>4</v>
      </c>
      <c r="C10" s="135" t="s">
        <v>56</v>
      </c>
      <c r="D10" s="493" t="str">
        <f>IF(B10=1,X6,IF(B10=2,X7,IF(B10=3,X8,IF(B10=4,X9,IF(B10=5,X10,IF(B10=6,X11,IF(B10=7,X12,IF(B10=8,X13," "))))))))</f>
        <v>Vratimov </v>
      </c>
      <c r="E10" s="494"/>
      <c r="F10" s="494"/>
      <c r="G10" s="494"/>
      <c r="H10" s="494"/>
      <c r="I10" s="495"/>
      <c r="N10" s="147">
        <v>5</v>
      </c>
      <c r="P10" s="472" t="s">
        <v>32</v>
      </c>
      <c r="Q10" s="472"/>
      <c r="R10" s="472"/>
      <c r="S10" s="472"/>
      <c r="T10" s="472"/>
      <c r="U10" s="472"/>
      <c r="W10" s="148">
        <v>5</v>
      </c>
      <c r="X10" s="149" t="str">
        <f t="shared" si="0"/>
        <v>Výškovice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E10" s="1" t="str">
        <f>'1.kolo'!AE10</f>
        <v>Výškovice</v>
      </c>
    </row>
    <row r="11" spans="23:31" ht="15.75" customHeight="1">
      <c r="W11" s="148">
        <v>6</v>
      </c>
      <c r="X11" s="149" t="str">
        <f t="shared" si="0"/>
        <v>Krmelín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E11" s="1" t="str">
        <f>'1.kolo'!AE11</f>
        <v>Krmelín</v>
      </c>
    </row>
    <row r="12" spans="3:37" ht="15">
      <c r="C12" s="153" t="s">
        <v>58</v>
      </c>
      <c r="D12" s="154"/>
      <c r="E12" s="479" t="s">
        <v>59</v>
      </c>
      <c r="F12" s="480"/>
      <c r="G12" s="480"/>
      <c r="H12" s="480"/>
      <c r="I12" s="480"/>
      <c r="J12" s="480"/>
      <c r="K12" s="480"/>
      <c r="L12" s="480"/>
      <c r="M12" s="480"/>
      <c r="N12" s="480" t="s">
        <v>60</v>
      </c>
      <c r="O12" s="480"/>
      <c r="P12" s="480"/>
      <c r="Q12" s="480"/>
      <c r="R12" s="480"/>
      <c r="S12" s="480"/>
      <c r="T12" s="480"/>
      <c r="U12" s="480"/>
      <c r="V12" s="155"/>
      <c r="W12" s="148">
        <v>7</v>
      </c>
      <c r="X12" s="149">
        <f t="shared" si="0"/>
        <v>0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F12" s="139"/>
      <c r="AG12" s="156"/>
      <c r="AH12" s="156"/>
      <c r="AI12" s="138" t="s">
        <v>0</v>
      </c>
      <c r="AJ12" s="156"/>
      <c r="AK12" s="156"/>
    </row>
    <row r="13" spans="2:37" ht="21" customHeight="1">
      <c r="B13" s="157"/>
      <c r="C13" s="158" t="s">
        <v>7</v>
      </c>
      <c r="D13" s="159" t="s">
        <v>8</v>
      </c>
      <c r="E13" s="459" t="s">
        <v>61</v>
      </c>
      <c r="F13" s="460"/>
      <c r="G13" s="461"/>
      <c r="H13" s="462" t="s">
        <v>62</v>
      </c>
      <c r="I13" s="460"/>
      <c r="J13" s="461" t="s">
        <v>62</v>
      </c>
      <c r="K13" s="462" t="s">
        <v>63</v>
      </c>
      <c r="L13" s="460"/>
      <c r="M13" s="460" t="s">
        <v>63</v>
      </c>
      <c r="N13" s="462" t="s">
        <v>64</v>
      </c>
      <c r="O13" s="460"/>
      <c r="P13" s="461"/>
      <c r="Q13" s="462" t="s">
        <v>65</v>
      </c>
      <c r="R13" s="460"/>
      <c r="S13" s="461"/>
      <c r="T13" s="160" t="s">
        <v>66</v>
      </c>
      <c r="U13" s="161"/>
      <c r="V13" s="162"/>
      <c r="W13" s="148">
        <v>8</v>
      </c>
      <c r="X13" s="149">
        <f t="shared" si="0"/>
        <v>0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F13" s="163" t="s">
        <v>61</v>
      </c>
      <c r="AG13" s="163" t="s">
        <v>62</v>
      </c>
      <c r="AH13" s="163" t="s">
        <v>63</v>
      </c>
      <c r="AI13" s="163" t="s">
        <v>61</v>
      </c>
      <c r="AJ13" s="163" t="s">
        <v>62</v>
      </c>
      <c r="AK13" s="163" t="s">
        <v>63</v>
      </c>
    </row>
    <row r="14" spans="2:37" ht="24.75" customHeight="1">
      <c r="B14" s="164" t="s">
        <v>61</v>
      </c>
      <c r="C14" s="319" t="s">
        <v>83</v>
      </c>
      <c r="D14" s="356" t="s">
        <v>179</v>
      </c>
      <c r="E14" s="366">
        <v>5</v>
      </c>
      <c r="F14" s="316" t="s">
        <v>17</v>
      </c>
      <c r="G14" s="353">
        <v>7</v>
      </c>
      <c r="H14" s="354">
        <v>6</v>
      </c>
      <c r="I14" s="316" t="s">
        <v>17</v>
      </c>
      <c r="J14" s="353">
        <v>1</v>
      </c>
      <c r="K14" s="354">
        <v>7</v>
      </c>
      <c r="L14" s="316" t="s">
        <v>17</v>
      </c>
      <c r="M14" s="355">
        <v>5</v>
      </c>
      <c r="N14" s="166">
        <f>E14+H14+K14</f>
        <v>18</v>
      </c>
      <c r="O14" s="167" t="s">
        <v>17</v>
      </c>
      <c r="P14" s="168">
        <f>G14+J14+M14</f>
        <v>13</v>
      </c>
      <c r="Q14" s="166">
        <f>SUM(AF14:AH14)</f>
        <v>2</v>
      </c>
      <c r="R14" s="167" t="s">
        <v>17</v>
      </c>
      <c r="S14" s="168">
        <f>SUM(AI14:AK14)</f>
        <v>1</v>
      </c>
      <c r="T14" s="169">
        <f>IF(Q14&gt;S14,1,0)</f>
        <v>1</v>
      </c>
      <c r="U14" s="170">
        <f>IF(S14&gt;Q14,1,0)</f>
        <v>0</v>
      </c>
      <c r="V14" s="155"/>
      <c r="X14" s="171"/>
      <c r="AF14" s="172">
        <f>IF(E14&gt;G14,1,0)</f>
        <v>0</v>
      </c>
      <c r="AG14" s="172">
        <f>IF(H14&gt;J14,1,0)</f>
        <v>1</v>
      </c>
      <c r="AH14" s="172">
        <f>IF(K14+M14&gt;0,IF(K14&gt;M14,1,0),0)</f>
        <v>1</v>
      </c>
      <c r="AI14" s="172">
        <f>IF(G14&gt;E14,1,0)</f>
        <v>1</v>
      </c>
      <c r="AJ14" s="172">
        <f>IF(J14&gt;H14,1,0)</f>
        <v>0</v>
      </c>
      <c r="AK14" s="172">
        <f>IF(K14+M14&gt;0,IF(M14&gt;K14,1,0),0)</f>
        <v>0</v>
      </c>
    </row>
    <row r="15" spans="2:37" ht="24" customHeight="1">
      <c r="B15" s="164" t="s">
        <v>62</v>
      </c>
      <c r="C15" s="324" t="s">
        <v>193</v>
      </c>
      <c r="D15" s="319" t="s">
        <v>180</v>
      </c>
      <c r="E15" s="366">
        <v>5</v>
      </c>
      <c r="F15" s="316" t="s">
        <v>17</v>
      </c>
      <c r="G15" s="353">
        <v>7</v>
      </c>
      <c r="H15" s="354">
        <v>2</v>
      </c>
      <c r="I15" s="316" t="s">
        <v>17</v>
      </c>
      <c r="J15" s="355">
        <v>6</v>
      </c>
      <c r="K15" s="354"/>
      <c r="L15" s="316" t="s">
        <v>17</v>
      </c>
      <c r="M15" s="355"/>
      <c r="N15" s="166">
        <f>E15+H15+K15</f>
        <v>7</v>
      </c>
      <c r="O15" s="167" t="s">
        <v>17</v>
      </c>
      <c r="P15" s="168">
        <f>G15+J15+M15</f>
        <v>13</v>
      </c>
      <c r="Q15" s="166">
        <f>SUM(AF15:AH15)</f>
        <v>0</v>
      </c>
      <c r="R15" s="167" t="s">
        <v>17</v>
      </c>
      <c r="S15" s="168">
        <f>SUM(AI15:AK15)</f>
        <v>2</v>
      </c>
      <c r="T15" s="169">
        <f>IF(Q15&gt;S15,1,0)</f>
        <v>0</v>
      </c>
      <c r="U15" s="170">
        <f>IF(S15&gt;Q15,1,0)</f>
        <v>1</v>
      </c>
      <c r="V15" s="155"/>
      <c r="AF15" s="172">
        <f>IF(E15&gt;G15,1,0)</f>
        <v>0</v>
      </c>
      <c r="AG15" s="172">
        <f>IF(H15&gt;J15,1,0)</f>
        <v>0</v>
      </c>
      <c r="AH15" s="172">
        <f>IF(K15+M15&gt;0,IF(K15&gt;M15,1,0),0)</f>
        <v>0</v>
      </c>
      <c r="AI15" s="172">
        <f>IF(G15&gt;E15,1,0)</f>
        <v>1</v>
      </c>
      <c r="AJ15" s="172">
        <f>IF(J15&gt;H15,1,0)</f>
        <v>1</v>
      </c>
      <c r="AK15" s="172">
        <f>IF(K15+M15&gt;0,IF(M15&gt;K15,1,0),0)</f>
        <v>0</v>
      </c>
    </row>
    <row r="16" spans="2:37" ht="20.25" customHeight="1">
      <c r="B16" s="473" t="s">
        <v>63</v>
      </c>
      <c r="C16" s="324" t="s">
        <v>83</v>
      </c>
      <c r="D16" s="356" t="s">
        <v>179</v>
      </c>
      <c r="E16" s="490">
        <v>6</v>
      </c>
      <c r="F16" s="488" t="s">
        <v>17</v>
      </c>
      <c r="G16" s="489">
        <v>7</v>
      </c>
      <c r="H16" s="487">
        <v>4</v>
      </c>
      <c r="I16" s="488" t="s">
        <v>17</v>
      </c>
      <c r="J16" s="489">
        <v>6</v>
      </c>
      <c r="K16" s="487"/>
      <c r="L16" s="488" t="s">
        <v>17</v>
      </c>
      <c r="M16" s="491"/>
      <c r="N16" s="451">
        <f>E16+H16+K16</f>
        <v>10</v>
      </c>
      <c r="O16" s="453" t="s">
        <v>17</v>
      </c>
      <c r="P16" s="455">
        <f>G16+J16+M16</f>
        <v>13</v>
      </c>
      <c r="Q16" s="451">
        <f>SUM(AF16:AH16)</f>
        <v>0</v>
      </c>
      <c r="R16" s="453" t="s">
        <v>17</v>
      </c>
      <c r="S16" s="455">
        <f>SUM(AI16:AK16)</f>
        <v>2</v>
      </c>
      <c r="T16" s="457">
        <f>IF(Q16&gt;S16,1,0)</f>
        <v>0</v>
      </c>
      <c r="U16" s="449">
        <f>IF(S16&gt;Q16,1,0)</f>
        <v>1</v>
      </c>
      <c r="V16" s="173"/>
      <c r="AF16" s="172">
        <f>IF(E16&gt;G16,1,0)</f>
        <v>0</v>
      </c>
      <c r="AG16" s="172">
        <f>IF(H16&gt;J16,1,0)</f>
        <v>0</v>
      </c>
      <c r="AH16" s="172">
        <f>IF(K16+M16&gt;0,IF(K16&gt;M16,1,0),0)</f>
        <v>0</v>
      </c>
      <c r="AI16" s="172">
        <f>IF(G16&gt;E16,1,0)</f>
        <v>1</v>
      </c>
      <c r="AJ16" s="172">
        <f>IF(J16&gt;H16,1,0)</f>
        <v>1</v>
      </c>
      <c r="AK16" s="172">
        <f>IF(K16+M16&gt;0,IF(M16&gt;K16,1,0),0)</f>
        <v>0</v>
      </c>
    </row>
    <row r="17" spans="2:22" ht="21" customHeight="1">
      <c r="B17" s="474"/>
      <c r="C17" s="325" t="s">
        <v>193</v>
      </c>
      <c r="D17" s="357" t="s">
        <v>180</v>
      </c>
      <c r="E17" s="490"/>
      <c r="F17" s="488"/>
      <c r="G17" s="489"/>
      <c r="H17" s="487"/>
      <c r="I17" s="488"/>
      <c r="J17" s="489"/>
      <c r="K17" s="487"/>
      <c r="L17" s="488"/>
      <c r="M17" s="491"/>
      <c r="N17" s="452"/>
      <c r="O17" s="454"/>
      <c r="P17" s="456"/>
      <c r="Q17" s="452"/>
      <c r="R17" s="454"/>
      <c r="S17" s="456"/>
      <c r="T17" s="458"/>
      <c r="U17" s="450"/>
      <c r="V17" s="173"/>
    </row>
    <row r="18" spans="2:22" ht="23.25" customHeight="1">
      <c r="B18" s="174"/>
      <c r="C18" s="175" t="s">
        <v>67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>
        <f>SUM(N14:N17)</f>
        <v>35</v>
      </c>
      <c r="O18" s="167" t="s">
        <v>17</v>
      </c>
      <c r="P18" s="178">
        <f>SUM(P14:P17)</f>
        <v>39</v>
      </c>
      <c r="Q18" s="177">
        <f>SUM(Q14:Q17)</f>
        <v>2</v>
      </c>
      <c r="R18" s="179" t="s">
        <v>17</v>
      </c>
      <c r="S18" s="178">
        <f>SUM(S14:S17)</f>
        <v>5</v>
      </c>
      <c r="T18" s="169">
        <f>SUM(T14:T17)</f>
        <v>1</v>
      </c>
      <c r="U18" s="170">
        <f>SUM(U14:U17)</f>
        <v>2</v>
      </c>
      <c r="V18" s="155"/>
    </row>
    <row r="19" spans="2:27" ht="21" customHeight="1">
      <c r="B19" s="174"/>
      <c r="C19" s="180" t="s">
        <v>68</v>
      </c>
      <c r="D19" s="181" t="str">
        <f>IF(T18&gt;U18,D9,IF(U18&gt;T18,D10,IF(U18+T18=0," ","CHYBA ZADÁNÍ")))</f>
        <v>Vratimov </v>
      </c>
      <c r="E19" s="175"/>
      <c r="F19" s="175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80"/>
      <c r="V19" s="182"/>
      <c r="AA19" s="183"/>
    </row>
    <row r="20" spans="2:22" ht="19.5" customHeight="1">
      <c r="B20" s="174"/>
      <c r="C20" s="180" t="s">
        <v>69</v>
      </c>
      <c r="G20" s="184"/>
      <c r="H20" s="184"/>
      <c r="I20" s="184"/>
      <c r="J20" s="184"/>
      <c r="K20" s="184"/>
      <c r="L20" s="184"/>
      <c r="M20" s="184"/>
      <c r="N20" s="182"/>
      <c r="O20" s="182"/>
      <c r="Q20" s="185"/>
      <c r="R20" s="185"/>
      <c r="S20" s="184"/>
      <c r="T20" s="184"/>
      <c r="U20" s="184"/>
      <c r="V20" s="182"/>
    </row>
    <row r="21" spans="10:20" ht="15">
      <c r="J21" s="2" t="s">
        <v>54</v>
      </c>
      <c r="K21" s="2"/>
      <c r="L21" s="2"/>
      <c r="T21" s="2" t="s">
        <v>56</v>
      </c>
    </row>
    <row r="22" spans="3:21" ht="15">
      <c r="C22" s="139" t="s">
        <v>70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3:21" ht="15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3:21" ht="15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3:21" ht="1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2:21" ht="28.5" customHeight="1">
      <c r="B26" s="154"/>
      <c r="C26" s="154"/>
      <c r="D26" s="154"/>
      <c r="E26" s="154"/>
      <c r="F26" s="186" t="s">
        <v>39</v>
      </c>
      <c r="G26" s="154"/>
      <c r="H26" s="187"/>
      <c r="I26" s="187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6:9" ht="8.25" customHeight="1">
      <c r="F27" s="133"/>
      <c r="H27" s="134"/>
      <c r="I27" s="134"/>
    </row>
    <row r="28" spans="3:24" ht="21">
      <c r="C28" s="135" t="s">
        <v>40</v>
      </c>
      <c r="D28" s="136" t="s">
        <v>41</v>
      </c>
      <c r="E28" s="135"/>
      <c r="F28" s="135"/>
      <c r="G28" s="135"/>
      <c r="H28" s="135"/>
      <c r="I28" s="135"/>
      <c r="J28" s="135"/>
      <c r="K28" s="135"/>
      <c r="L28" s="135"/>
      <c r="P28" s="481" t="s">
        <v>42</v>
      </c>
      <c r="Q28" s="481"/>
      <c r="R28" s="137"/>
      <c r="S28" s="137"/>
      <c r="T28" s="482">
        <f>'Rozlosování-přehled'!$K$1</f>
        <v>2010</v>
      </c>
      <c r="U28" s="482"/>
      <c r="X28" s="138" t="s">
        <v>0</v>
      </c>
    </row>
    <row r="29" spans="3:31" ht="18.75">
      <c r="C29" s="139" t="s">
        <v>43</v>
      </c>
      <c r="D29" s="188"/>
      <c r="N29" s="141">
        <v>5</v>
      </c>
      <c r="P29" s="483" t="str">
        <f>IF(N29=1,P31,IF(N29=2,P32,IF(N29=3,P33,IF(N29=4,P34,IF(N29=5,P35," ")))))</f>
        <v>ŽENY</v>
      </c>
      <c r="Q29" s="484"/>
      <c r="R29" s="484"/>
      <c r="S29" s="484"/>
      <c r="T29" s="484"/>
      <c r="U29" s="485"/>
      <c r="W29" s="142" t="s">
        <v>1</v>
      </c>
      <c r="X29" s="139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139"/>
      <c r="D30" s="144"/>
      <c r="E30" s="144"/>
      <c r="F30" s="144"/>
      <c r="G30" s="139"/>
      <c r="H30" s="139"/>
      <c r="I30" s="139"/>
      <c r="J30" s="144"/>
      <c r="K30" s="144"/>
      <c r="L30" s="144"/>
      <c r="M30" s="139"/>
      <c r="N30" s="139"/>
      <c r="O30" s="139"/>
      <c r="P30" s="145"/>
      <c r="Q30" s="145"/>
      <c r="R30" s="145"/>
      <c r="S30" s="139"/>
      <c r="T30" s="139"/>
      <c r="U30" s="144"/>
    </row>
    <row r="31" spans="3:31" ht="15.75">
      <c r="C31" s="139" t="s">
        <v>49</v>
      </c>
      <c r="D31" s="189" t="s">
        <v>173</v>
      </c>
      <c r="E31" s="146"/>
      <c r="F31" s="146"/>
      <c r="N31" s="1">
        <v>1</v>
      </c>
      <c r="P31" s="486" t="s">
        <v>50</v>
      </c>
      <c r="Q31" s="486"/>
      <c r="R31" s="486"/>
      <c r="S31" s="486"/>
      <c r="T31" s="486"/>
      <c r="U31" s="486"/>
      <c r="W31" s="148">
        <v>1</v>
      </c>
      <c r="X31" s="149" t="str">
        <f aca="true" t="shared" si="1" ref="X31:X38">IF($N$29=1,AA31,IF($N$29=2,AB31,IF($N$29=3,AC31,IF($N$29=4,AD31,IF($N$29=5,AE31," ")))))</f>
        <v>Příbor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Příbor</v>
      </c>
    </row>
    <row r="32" spans="3:31" ht="15">
      <c r="C32" s="139" t="s">
        <v>51</v>
      </c>
      <c r="D32" s="195">
        <v>40453</v>
      </c>
      <c r="E32" s="151"/>
      <c r="F32" s="151"/>
      <c r="N32" s="1">
        <v>2</v>
      </c>
      <c r="P32" s="486" t="s">
        <v>52</v>
      </c>
      <c r="Q32" s="486"/>
      <c r="R32" s="486"/>
      <c r="S32" s="486"/>
      <c r="T32" s="486"/>
      <c r="U32" s="486"/>
      <c r="W32" s="148">
        <v>2</v>
      </c>
      <c r="X32" s="149" t="str">
        <f t="shared" si="1"/>
        <v>Hukvaldy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Hukvaldy</v>
      </c>
    </row>
    <row r="33" spans="3:31" ht="15">
      <c r="C33" s="139"/>
      <c r="N33" s="1">
        <v>3</v>
      </c>
      <c r="P33" s="472" t="s">
        <v>53</v>
      </c>
      <c r="Q33" s="472"/>
      <c r="R33" s="472"/>
      <c r="S33" s="472"/>
      <c r="T33" s="472"/>
      <c r="U33" s="472"/>
      <c r="W33" s="148">
        <v>3</v>
      </c>
      <c r="X33" s="149" t="str">
        <f t="shared" si="1"/>
        <v>Proskovice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</v>
      </c>
    </row>
    <row r="34" spans="2:31" ht="18.75">
      <c r="B34" s="152">
        <v>5</v>
      </c>
      <c r="C34" s="135" t="s">
        <v>54</v>
      </c>
      <c r="D34" s="469" t="str">
        <f>IF(B34=1,X31,IF(B34=2,X32,IF(B34=3,X33,IF(B34=4,X34,IF(B34=5,X35,IF(B34=6,X36,IF(B34=7,X37,IF(B34=8,X38," "))))))))</f>
        <v>Výškovice</v>
      </c>
      <c r="E34" s="470"/>
      <c r="F34" s="470"/>
      <c r="G34" s="470"/>
      <c r="H34" s="470"/>
      <c r="I34" s="471"/>
      <c r="N34" s="1">
        <v>4</v>
      </c>
      <c r="P34" s="472" t="s">
        <v>55</v>
      </c>
      <c r="Q34" s="472"/>
      <c r="R34" s="472"/>
      <c r="S34" s="472"/>
      <c r="T34" s="472"/>
      <c r="U34" s="472"/>
      <c r="W34" s="148">
        <v>4</v>
      </c>
      <c r="X34" s="149" t="str">
        <f t="shared" si="1"/>
        <v>Vratimov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Vratimov </v>
      </c>
    </row>
    <row r="35" spans="2:31" ht="18.75">
      <c r="B35" s="152">
        <v>3</v>
      </c>
      <c r="C35" s="135" t="s">
        <v>56</v>
      </c>
      <c r="D35" s="469" t="str">
        <f>IF(B35=1,X31,IF(B35=2,X32,IF(B35=3,X33,IF(B35=4,X34,IF(B35=5,X35,IF(B35=6,X36,IF(B35=7,X37,IF(B35=8,X38," "))))))))</f>
        <v>Proskovice</v>
      </c>
      <c r="E35" s="470"/>
      <c r="F35" s="470"/>
      <c r="G35" s="470"/>
      <c r="H35" s="470"/>
      <c r="I35" s="471"/>
      <c r="N35" s="1">
        <v>5</v>
      </c>
      <c r="P35" s="472" t="s">
        <v>32</v>
      </c>
      <c r="Q35" s="472"/>
      <c r="R35" s="472"/>
      <c r="S35" s="472"/>
      <c r="T35" s="472"/>
      <c r="U35" s="472"/>
      <c r="W35" s="148">
        <v>5</v>
      </c>
      <c r="X35" s="149" t="str">
        <f t="shared" si="1"/>
        <v>Výškovice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Výškovice</v>
      </c>
    </row>
    <row r="36" spans="23:31" ht="14.25">
      <c r="W36" s="148">
        <v>6</v>
      </c>
      <c r="X36" s="149" t="str">
        <f t="shared" si="1"/>
        <v>Krmelín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Krmelín</v>
      </c>
    </row>
    <row r="37" spans="3:31" ht="14.25">
      <c r="C37" s="153" t="s">
        <v>58</v>
      </c>
      <c r="D37" s="154"/>
      <c r="E37" s="479" t="s">
        <v>59</v>
      </c>
      <c r="F37" s="480"/>
      <c r="G37" s="480"/>
      <c r="H37" s="480"/>
      <c r="I37" s="480"/>
      <c r="J37" s="480"/>
      <c r="K37" s="480"/>
      <c r="L37" s="480"/>
      <c r="M37" s="480"/>
      <c r="N37" s="480" t="s">
        <v>60</v>
      </c>
      <c r="O37" s="480"/>
      <c r="P37" s="480"/>
      <c r="Q37" s="480"/>
      <c r="R37" s="480"/>
      <c r="S37" s="480"/>
      <c r="T37" s="480"/>
      <c r="U37" s="480"/>
      <c r="V37" s="155"/>
      <c r="W37" s="148">
        <v>7</v>
      </c>
      <c r="X37" s="149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57"/>
      <c r="C38" s="158" t="s">
        <v>7</v>
      </c>
      <c r="D38" s="159" t="s">
        <v>8</v>
      </c>
      <c r="E38" s="459" t="s">
        <v>61</v>
      </c>
      <c r="F38" s="460"/>
      <c r="G38" s="461"/>
      <c r="H38" s="462" t="s">
        <v>62</v>
      </c>
      <c r="I38" s="460"/>
      <c r="J38" s="461" t="s">
        <v>62</v>
      </c>
      <c r="K38" s="462" t="s">
        <v>63</v>
      </c>
      <c r="L38" s="460"/>
      <c r="M38" s="460" t="s">
        <v>63</v>
      </c>
      <c r="N38" s="462" t="s">
        <v>64</v>
      </c>
      <c r="O38" s="460"/>
      <c r="P38" s="461"/>
      <c r="Q38" s="462" t="s">
        <v>65</v>
      </c>
      <c r="R38" s="460"/>
      <c r="S38" s="461"/>
      <c r="T38" s="160" t="s">
        <v>66</v>
      </c>
      <c r="U38" s="161"/>
      <c r="V38" s="162"/>
      <c r="W38" s="148">
        <v>8</v>
      </c>
      <c r="X38" s="149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63" t="s">
        <v>61</v>
      </c>
      <c r="AG38" s="163" t="s">
        <v>62</v>
      </c>
      <c r="AH38" s="163" t="s">
        <v>63</v>
      </c>
      <c r="AI38" s="163" t="s">
        <v>61</v>
      </c>
      <c r="AJ38" s="163" t="s">
        <v>62</v>
      </c>
      <c r="AK38" s="163" t="s">
        <v>63</v>
      </c>
    </row>
    <row r="39" spans="2:37" ht="24.75" customHeight="1">
      <c r="B39" s="164" t="s">
        <v>61</v>
      </c>
      <c r="C39" s="129" t="s">
        <v>194</v>
      </c>
      <c r="D39" s="129" t="s">
        <v>196</v>
      </c>
      <c r="E39" s="125">
        <v>6</v>
      </c>
      <c r="F39" s="165" t="s">
        <v>17</v>
      </c>
      <c r="G39" s="126">
        <v>4</v>
      </c>
      <c r="H39" s="127">
        <v>6</v>
      </c>
      <c r="I39" s="165" t="s">
        <v>17</v>
      </c>
      <c r="J39" s="126">
        <v>7</v>
      </c>
      <c r="K39" s="127">
        <v>5</v>
      </c>
      <c r="L39" s="165" t="s">
        <v>17</v>
      </c>
      <c r="M39" s="128">
        <v>7</v>
      </c>
      <c r="N39" s="166">
        <f>E39+H39+K39</f>
        <v>17</v>
      </c>
      <c r="O39" s="167" t="s">
        <v>17</v>
      </c>
      <c r="P39" s="168">
        <f>G39+J39+M39</f>
        <v>18</v>
      </c>
      <c r="Q39" s="166">
        <f>SUM(AF39:AH39)</f>
        <v>1</v>
      </c>
      <c r="R39" s="167" t="s">
        <v>17</v>
      </c>
      <c r="S39" s="168">
        <f>SUM(AI39:AK39)</f>
        <v>2</v>
      </c>
      <c r="T39" s="169">
        <f>IF(Q39&gt;S39,1,0)</f>
        <v>0</v>
      </c>
      <c r="U39" s="170">
        <f>IF(S39&gt;Q39,1,0)</f>
        <v>1</v>
      </c>
      <c r="V39" s="155"/>
      <c r="X39" s="171"/>
      <c r="AF39" s="172">
        <f>IF(E39&gt;G39,1,0)</f>
        <v>1</v>
      </c>
      <c r="AG39" s="172">
        <f>IF(H39&gt;J39,1,0)</f>
        <v>0</v>
      </c>
      <c r="AH39" s="172">
        <f>IF(K39+M39&gt;0,IF(K39&gt;M39,1,0),0)</f>
        <v>0</v>
      </c>
      <c r="AI39" s="172">
        <f>IF(G39&gt;E39,1,0)</f>
        <v>0</v>
      </c>
      <c r="AJ39" s="172">
        <f>IF(J39&gt;H39,1,0)</f>
        <v>1</v>
      </c>
      <c r="AK39" s="172">
        <f>IF(K39+M39&gt;0,IF(M39&gt;K39,1,0),0)</f>
        <v>1</v>
      </c>
    </row>
    <row r="40" spans="2:37" ht="24.75" customHeight="1">
      <c r="B40" s="164" t="s">
        <v>62</v>
      </c>
      <c r="C40" s="123" t="s">
        <v>195</v>
      </c>
      <c r="D40" s="123" t="s">
        <v>197</v>
      </c>
      <c r="E40" s="125">
        <v>6</v>
      </c>
      <c r="F40" s="165" t="s">
        <v>17</v>
      </c>
      <c r="G40" s="126">
        <v>3</v>
      </c>
      <c r="H40" s="127">
        <v>6</v>
      </c>
      <c r="I40" s="165" t="s">
        <v>17</v>
      </c>
      <c r="J40" s="126">
        <v>2</v>
      </c>
      <c r="K40" s="127"/>
      <c r="L40" s="165" t="s">
        <v>17</v>
      </c>
      <c r="M40" s="128"/>
      <c r="N40" s="166">
        <f>E40+H40+K40</f>
        <v>12</v>
      </c>
      <c r="O40" s="167" t="s">
        <v>17</v>
      </c>
      <c r="P40" s="168">
        <f>G40+J40+M40</f>
        <v>5</v>
      </c>
      <c r="Q40" s="166">
        <f>SUM(AF40:AH40)</f>
        <v>2</v>
      </c>
      <c r="R40" s="167" t="s">
        <v>17</v>
      </c>
      <c r="S40" s="168">
        <f>SUM(AI40:AK40)</f>
        <v>0</v>
      </c>
      <c r="T40" s="169">
        <f>IF(Q40&gt;S40,1,0)</f>
        <v>1</v>
      </c>
      <c r="U40" s="170">
        <f>IF(S40&gt;Q40,1,0)</f>
        <v>0</v>
      </c>
      <c r="V40" s="155"/>
      <c r="AF40" s="172">
        <f>IF(E40&gt;G40,1,0)</f>
        <v>1</v>
      </c>
      <c r="AG40" s="172">
        <f>IF(H40&gt;J40,1,0)</f>
        <v>1</v>
      </c>
      <c r="AH40" s="172">
        <f>IF(K40+M40&gt;0,IF(K40&gt;M40,1,0),0)</f>
        <v>0</v>
      </c>
      <c r="AI40" s="172">
        <f>IF(G40&gt;E40,1,0)</f>
        <v>0</v>
      </c>
      <c r="AJ40" s="172">
        <f>IF(J40&gt;H40,1,0)</f>
        <v>0</v>
      </c>
      <c r="AK40" s="172">
        <f>IF(K40+M40&gt;0,IF(M40&gt;K40,1,0),0)</f>
        <v>0</v>
      </c>
    </row>
    <row r="41" spans="2:37" ht="24.75" customHeight="1">
      <c r="B41" s="473" t="s">
        <v>63</v>
      </c>
      <c r="C41" s="129" t="s">
        <v>156</v>
      </c>
      <c r="D41" s="129" t="s">
        <v>196</v>
      </c>
      <c r="E41" s="475">
        <v>6</v>
      </c>
      <c r="F41" s="463" t="s">
        <v>17</v>
      </c>
      <c r="G41" s="465">
        <v>4</v>
      </c>
      <c r="H41" s="467">
        <v>6</v>
      </c>
      <c r="I41" s="463" t="s">
        <v>17</v>
      </c>
      <c r="J41" s="465">
        <v>0</v>
      </c>
      <c r="K41" s="467"/>
      <c r="L41" s="463" t="s">
        <v>17</v>
      </c>
      <c r="M41" s="477"/>
      <c r="N41" s="451">
        <f>E41+H41+K41</f>
        <v>12</v>
      </c>
      <c r="O41" s="453" t="s">
        <v>17</v>
      </c>
      <c r="P41" s="455">
        <f>G41+J41+M41</f>
        <v>4</v>
      </c>
      <c r="Q41" s="451">
        <f>SUM(AF41:AH41)</f>
        <v>2</v>
      </c>
      <c r="R41" s="453" t="s">
        <v>17</v>
      </c>
      <c r="S41" s="455">
        <f>SUM(AI41:AK41)</f>
        <v>0</v>
      </c>
      <c r="T41" s="457">
        <f>IF(Q41&gt;S41,1,0)</f>
        <v>1</v>
      </c>
      <c r="U41" s="449">
        <f>IF(S41&gt;Q41,1,0)</f>
        <v>0</v>
      </c>
      <c r="V41" s="173"/>
      <c r="AF41" s="172">
        <f>IF(E41&gt;G41,1,0)</f>
        <v>1</v>
      </c>
      <c r="AG41" s="172">
        <f>IF(H41&gt;J41,1,0)</f>
        <v>1</v>
      </c>
      <c r="AH41" s="172">
        <f>IF(K41+M41&gt;0,IF(K41&gt;M41,1,0),0)</f>
        <v>0</v>
      </c>
      <c r="AI41" s="172">
        <f>IF(G41&gt;E41,1,0)</f>
        <v>0</v>
      </c>
      <c r="AJ41" s="172">
        <f>IF(J41&gt;H41,1,0)</f>
        <v>0</v>
      </c>
      <c r="AK41" s="172">
        <f>IF(K41+M41&gt;0,IF(M41&gt;K41,1,0),0)</f>
        <v>0</v>
      </c>
    </row>
    <row r="42" spans="2:22" ht="24.75" customHeight="1">
      <c r="B42" s="474"/>
      <c r="C42" s="132" t="s">
        <v>155</v>
      </c>
      <c r="D42" s="132" t="s">
        <v>197</v>
      </c>
      <c r="E42" s="476"/>
      <c r="F42" s="464"/>
      <c r="G42" s="466"/>
      <c r="H42" s="468"/>
      <c r="I42" s="464"/>
      <c r="J42" s="466"/>
      <c r="K42" s="468"/>
      <c r="L42" s="464"/>
      <c r="M42" s="478"/>
      <c r="N42" s="452"/>
      <c r="O42" s="454"/>
      <c r="P42" s="456"/>
      <c r="Q42" s="452"/>
      <c r="R42" s="454"/>
      <c r="S42" s="456"/>
      <c r="T42" s="458"/>
      <c r="U42" s="450"/>
      <c r="V42" s="173"/>
    </row>
    <row r="43" spans="2:22" ht="24.75" customHeight="1">
      <c r="B43" s="174"/>
      <c r="C43" s="175" t="s">
        <v>67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>
        <f>SUM(N39:N42)</f>
        <v>41</v>
      </c>
      <c r="O43" s="167" t="s">
        <v>17</v>
      </c>
      <c r="P43" s="178">
        <f>SUM(P39:P42)</f>
        <v>27</v>
      </c>
      <c r="Q43" s="192">
        <f>SUM(Q39:Q42)</f>
        <v>5</v>
      </c>
      <c r="R43" s="193" t="s">
        <v>17</v>
      </c>
      <c r="S43" s="194">
        <f>SUM(S39:S42)</f>
        <v>2</v>
      </c>
      <c r="T43" s="169">
        <f>SUM(T39:T42)</f>
        <v>2</v>
      </c>
      <c r="U43" s="170">
        <f>SUM(U39:U42)</f>
        <v>1</v>
      </c>
      <c r="V43" s="155"/>
    </row>
    <row r="44" spans="2:22" ht="24.75" customHeight="1">
      <c r="B44" s="174"/>
      <c r="C44" s="180" t="s">
        <v>68</v>
      </c>
      <c r="D44" s="181" t="str">
        <f>IF(T43&gt;U43,D34,IF(U43&gt;T43,D35,IF(U43+T43=0," ","CHYBA ZADÁNÍ")))</f>
        <v>Výškovice</v>
      </c>
      <c r="E44" s="175"/>
      <c r="F44" s="175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80"/>
      <c r="V44" s="182"/>
    </row>
    <row r="45" spans="2:22" ht="14.25">
      <c r="B45" s="174"/>
      <c r="C45" s="180" t="s">
        <v>69</v>
      </c>
      <c r="G45" s="184"/>
      <c r="H45" s="184"/>
      <c r="I45" s="184"/>
      <c r="J45" s="184"/>
      <c r="K45" s="184"/>
      <c r="L45" s="184"/>
      <c r="M45" s="184"/>
      <c r="N45" s="182"/>
      <c r="O45" s="182"/>
      <c r="Q45" s="185"/>
      <c r="R45" s="185"/>
      <c r="S45" s="184"/>
      <c r="T45" s="184"/>
      <c r="U45" s="184"/>
      <c r="V45" s="182"/>
    </row>
    <row r="46" spans="3:21" ht="14.25">
      <c r="C46" s="185"/>
      <c r="D46" s="185"/>
      <c r="E46" s="185"/>
      <c r="F46" s="185"/>
      <c r="G46" s="185"/>
      <c r="H46" s="185"/>
      <c r="I46" s="185"/>
      <c r="J46" s="190" t="s">
        <v>54</v>
      </c>
      <c r="K46" s="190"/>
      <c r="L46" s="190"/>
      <c r="M46" s="185"/>
      <c r="N46" s="185"/>
      <c r="O46" s="185"/>
      <c r="P46" s="185"/>
      <c r="Q46" s="185"/>
      <c r="R46" s="185"/>
      <c r="S46" s="185"/>
      <c r="T46" s="190" t="s">
        <v>56</v>
      </c>
      <c r="U46" s="185"/>
    </row>
    <row r="47" spans="3:21" ht="15">
      <c r="C47" s="191" t="s">
        <v>70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3:21" ht="14.25"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3:21" ht="14.25"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1" spans="2:21" ht="26.25">
      <c r="B51" s="154"/>
      <c r="C51" s="154"/>
      <c r="D51" s="154"/>
      <c r="E51" s="154"/>
      <c r="F51" s="186" t="s">
        <v>39</v>
      </c>
      <c r="G51" s="154"/>
      <c r="H51" s="187"/>
      <c r="I51" s="187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6:9" ht="26.25">
      <c r="F52" s="133"/>
      <c r="H52" s="134"/>
      <c r="I52" s="134"/>
    </row>
    <row r="53" spans="3:24" ht="20.25">
      <c r="C53" s="135" t="s">
        <v>40</v>
      </c>
      <c r="D53" s="136" t="s">
        <v>41</v>
      </c>
      <c r="E53" s="135"/>
      <c r="F53" s="135"/>
      <c r="G53" s="135"/>
      <c r="H53" s="135"/>
      <c r="I53" s="135"/>
      <c r="J53" s="135"/>
      <c r="K53" s="135"/>
      <c r="L53" s="135"/>
      <c r="P53" s="481" t="s">
        <v>42</v>
      </c>
      <c r="Q53" s="481"/>
      <c r="R53" s="137"/>
      <c r="S53" s="137"/>
      <c r="T53" s="482">
        <f>'Rozlosování-přehled'!$K$1</f>
        <v>2010</v>
      </c>
      <c r="U53" s="482"/>
      <c r="X53" s="138" t="s">
        <v>0</v>
      </c>
    </row>
    <row r="54" spans="3:31" ht="18">
      <c r="C54" s="139" t="s">
        <v>43</v>
      </c>
      <c r="D54" s="188"/>
      <c r="N54" s="141">
        <v>5</v>
      </c>
      <c r="P54" s="483" t="str">
        <f>IF(N54=1,P56,IF(N54=2,P57,IF(N54=3,P58,IF(N54=4,P59,IF(N54=5,P60," ")))))</f>
        <v>ŽENY</v>
      </c>
      <c r="Q54" s="484"/>
      <c r="R54" s="484"/>
      <c r="S54" s="484"/>
      <c r="T54" s="484"/>
      <c r="U54" s="485"/>
      <c r="W54" s="142" t="s">
        <v>1</v>
      </c>
      <c r="X54" s="13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139"/>
      <c r="D55" s="144"/>
      <c r="E55" s="144"/>
      <c r="F55" s="144"/>
      <c r="G55" s="139"/>
      <c r="H55" s="139"/>
      <c r="I55" s="139"/>
      <c r="J55" s="144"/>
      <c r="K55" s="144"/>
      <c r="L55" s="144"/>
      <c r="M55" s="139"/>
      <c r="N55" s="139"/>
      <c r="O55" s="139"/>
      <c r="P55" s="145"/>
      <c r="Q55" s="145"/>
      <c r="R55" s="145"/>
      <c r="S55" s="139"/>
      <c r="T55" s="139"/>
      <c r="U55" s="144"/>
    </row>
    <row r="56" spans="3:31" ht="15.75">
      <c r="C56" s="139" t="s">
        <v>49</v>
      </c>
      <c r="D56" s="189" t="s">
        <v>57</v>
      </c>
      <c r="E56" s="146"/>
      <c r="F56" s="146"/>
      <c r="N56" s="1">
        <v>1</v>
      </c>
      <c r="P56" s="486" t="s">
        <v>50</v>
      </c>
      <c r="Q56" s="486"/>
      <c r="R56" s="486"/>
      <c r="S56" s="486"/>
      <c r="T56" s="486"/>
      <c r="U56" s="486"/>
      <c r="W56" s="148">
        <v>1</v>
      </c>
      <c r="X56" s="149" t="str">
        <f aca="true" t="shared" si="3" ref="X56:X63">IF($N$29=1,AA56,IF($N$29=2,AB56,IF($N$29=3,AC56,IF($N$29=4,AD56,IF($N$29=5,AE56," ")))))</f>
        <v>Příbor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 t="str">
        <f t="shared" si="4"/>
        <v>Příbor</v>
      </c>
    </row>
    <row r="57" spans="3:31" ht="15">
      <c r="C57" s="139" t="s">
        <v>51</v>
      </c>
      <c r="D57" s="195">
        <v>40342</v>
      </c>
      <c r="E57" s="151"/>
      <c r="F57" s="151"/>
      <c r="N57" s="1">
        <v>2</v>
      </c>
      <c r="P57" s="486" t="s">
        <v>52</v>
      </c>
      <c r="Q57" s="486"/>
      <c r="R57" s="486"/>
      <c r="S57" s="486"/>
      <c r="T57" s="486"/>
      <c r="U57" s="486"/>
      <c r="W57" s="148">
        <v>2</v>
      </c>
      <c r="X57" s="149" t="str">
        <f t="shared" si="3"/>
        <v>Hukvaldy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 t="str">
        <f t="shared" si="4"/>
        <v>Hukvaldy</v>
      </c>
    </row>
    <row r="58" spans="3:31" ht="15">
      <c r="C58" s="139"/>
      <c r="N58" s="1">
        <v>3</v>
      </c>
      <c r="P58" s="472" t="s">
        <v>53</v>
      </c>
      <c r="Q58" s="472"/>
      <c r="R58" s="472"/>
      <c r="S58" s="472"/>
      <c r="T58" s="472"/>
      <c r="U58" s="472"/>
      <c r="W58" s="148">
        <v>3</v>
      </c>
      <c r="X58" s="149" t="str">
        <f t="shared" si="3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 t="str">
        <f t="shared" si="4"/>
        <v>Proskovice</v>
      </c>
    </row>
    <row r="59" spans="2:31" ht="18">
      <c r="B59" s="152">
        <v>1</v>
      </c>
      <c r="C59" s="135" t="s">
        <v>54</v>
      </c>
      <c r="D59" s="469" t="str">
        <f>IF(B59=1,X56,IF(B59=2,X57,IF(B59=3,X58,IF(B59=4,X59,IF(B59=5,X60,IF(B59=6,X61,IF(B59=7,X62,IF(B59=8,X63," "))))))))</f>
        <v>Příbor</v>
      </c>
      <c r="E59" s="470"/>
      <c r="F59" s="470"/>
      <c r="G59" s="470"/>
      <c r="H59" s="470"/>
      <c r="I59" s="471"/>
      <c r="N59" s="1">
        <v>4</v>
      </c>
      <c r="P59" s="472" t="s">
        <v>55</v>
      </c>
      <c r="Q59" s="472"/>
      <c r="R59" s="472"/>
      <c r="S59" s="472"/>
      <c r="T59" s="472"/>
      <c r="U59" s="472"/>
      <c r="W59" s="148">
        <v>4</v>
      </c>
      <c r="X59" s="149" t="str">
        <f t="shared" si="3"/>
        <v>Vratimov 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 t="str">
        <f t="shared" si="4"/>
        <v>Vratimov </v>
      </c>
    </row>
    <row r="60" spans="2:31" ht="18">
      <c r="B60" s="152">
        <v>2</v>
      </c>
      <c r="C60" s="135" t="s">
        <v>56</v>
      </c>
      <c r="D60" s="469" t="str">
        <f>IF(B60=1,X56,IF(B60=2,X57,IF(B60=3,X58,IF(B60=4,X59,IF(B60=5,X60,IF(B60=6,X61,IF(B60=7,X62,IF(B60=8,X63," "))))))))</f>
        <v>Hukvaldy</v>
      </c>
      <c r="E60" s="470"/>
      <c r="F60" s="470"/>
      <c r="G60" s="470"/>
      <c r="H60" s="470"/>
      <c r="I60" s="471"/>
      <c r="N60" s="1">
        <v>5</v>
      </c>
      <c r="P60" s="472" t="s">
        <v>32</v>
      </c>
      <c r="Q60" s="472"/>
      <c r="R60" s="472"/>
      <c r="S60" s="472"/>
      <c r="T60" s="472"/>
      <c r="U60" s="472"/>
      <c r="W60" s="148">
        <v>5</v>
      </c>
      <c r="X60" s="149" t="str">
        <f t="shared" si="3"/>
        <v>Výškovice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 t="str">
        <f t="shared" si="4"/>
        <v>Výškovice</v>
      </c>
    </row>
    <row r="61" spans="23:31" ht="14.25">
      <c r="W61" s="148">
        <v>6</v>
      </c>
      <c r="X61" s="149" t="str">
        <f t="shared" si="3"/>
        <v>Krmelín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 t="str">
        <f t="shared" si="4"/>
        <v>Krmelín</v>
      </c>
    </row>
    <row r="62" spans="3:31" ht="14.25">
      <c r="C62" s="153" t="s">
        <v>58</v>
      </c>
      <c r="D62" s="154"/>
      <c r="E62" s="479" t="s">
        <v>59</v>
      </c>
      <c r="F62" s="480"/>
      <c r="G62" s="480"/>
      <c r="H62" s="480"/>
      <c r="I62" s="480"/>
      <c r="J62" s="480"/>
      <c r="K62" s="480"/>
      <c r="L62" s="480"/>
      <c r="M62" s="480"/>
      <c r="N62" s="480" t="s">
        <v>60</v>
      </c>
      <c r="O62" s="480"/>
      <c r="P62" s="480"/>
      <c r="Q62" s="480"/>
      <c r="R62" s="480"/>
      <c r="S62" s="480"/>
      <c r="T62" s="480"/>
      <c r="U62" s="480"/>
      <c r="V62" s="155"/>
      <c r="W62" s="148">
        <v>7</v>
      </c>
      <c r="X62" s="149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57"/>
      <c r="C63" s="158" t="s">
        <v>7</v>
      </c>
      <c r="D63" s="159" t="s">
        <v>8</v>
      </c>
      <c r="E63" s="459" t="s">
        <v>61</v>
      </c>
      <c r="F63" s="460"/>
      <c r="G63" s="461"/>
      <c r="H63" s="462" t="s">
        <v>62</v>
      </c>
      <c r="I63" s="460"/>
      <c r="J63" s="461" t="s">
        <v>62</v>
      </c>
      <c r="K63" s="462" t="s">
        <v>63</v>
      </c>
      <c r="L63" s="460"/>
      <c r="M63" s="460" t="s">
        <v>63</v>
      </c>
      <c r="N63" s="462" t="s">
        <v>64</v>
      </c>
      <c r="O63" s="460"/>
      <c r="P63" s="461"/>
      <c r="Q63" s="462" t="s">
        <v>65</v>
      </c>
      <c r="R63" s="460"/>
      <c r="S63" s="461"/>
      <c r="T63" s="160" t="s">
        <v>66</v>
      </c>
      <c r="U63" s="161"/>
      <c r="V63" s="162"/>
      <c r="W63" s="148">
        <v>8</v>
      </c>
      <c r="X63" s="149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63" t="s">
        <v>61</v>
      </c>
      <c r="AG63" s="163" t="s">
        <v>62</v>
      </c>
      <c r="AH63" s="163" t="s">
        <v>63</v>
      </c>
      <c r="AI63" s="163" t="s">
        <v>61</v>
      </c>
      <c r="AJ63" s="163" t="s">
        <v>62</v>
      </c>
      <c r="AK63" s="163" t="s">
        <v>63</v>
      </c>
    </row>
    <row r="64" spans="2:37" ht="30" customHeight="1">
      <c r="B64" s="164" t="s">
        <v>61</v>
      </c>
      <c r="C64" s="123" t="s">
        <v>178</v>
      </c>
      <c r="D64" s="129" t="s">
        <v>157</v>
      </c>
      <c r="E64" s="125">
        <v>6</v>
      </c>
      <c r="F64" s="165" t="s">
        <v>17</v>
      </c>
      <c r="G64" s="126">
        <v>2</v>
      </c>
      <c r="H64" s="127">
        <v>6</v>
      </c>
      <c r="I64" s="165" t="s">
        <v>17</v>
      </c>
      <c r="J64" s="126">
        <v>2</v>
      </c>
      <c r="K64" s="127"/>
      <c r="L64" s="165" t="s">
        <v>17</v>
      </c>
      <c r="M64" s="128"/>
      <c r="N64" s="166">
        <f>E64+H64+K64</f>
        <v>12</v>
      </c>
      <c r="O64" s="167" t="s">
        <v>17</v>
      </c>
      <c r="P64" s="168">
        <f>G64+J64+M64</f>
        <v>4</v>
      </c>
      <c r="Q64" s="166">
        <f>SUM(AF64:AH64)</f>
        <v>2</v>
      </c>
      <c r="R64" s="167" t="s">
        <v>17</v>
      </c>
      <c r="S64" s="168">
        <f>SUM(AI64:AK64)</f>
        <v>0</v>
      </c>
      <c r="T64" s="169">
        <f>IF(Q64&gt;S64,1,0)</f>
        <v>1</v>
      </c>
      <c r="U64" s="170">
        <f>IF(S64&gt;Q64,1,0)</f>
        <v>0</v>
      </c>
      <c r="V64" s="155"/>
      <c r="X64" s="171"/>
      <c r="AF64" s="172">
        <f>IF(E64&gt;G64,1,0)</f>
        <v>1</v>
      </c>
      <c r="AG64" s="172">
        <f>IF(H64&gt;J64,1,0)</f>
        <v>1</v>
      </c>
      <c r="AH64" s="172">
        <f>IF(K64+M64&gt;0,IF(K64&gt;M64,1,0),0)</f>
        <v>0</v>
      </c>
      <c r="AI64" s="172">
        <f>IF(G64&gt;E64,1,0)</f>
        <v>0</v>
      </c>
      <c r="AJ64" s="172">
        <f>IF(J64&gt;H64,1,0)</f>
        <v>0</v>
      </c>
      <c r="AK64" s="172">
        <f>IF(K64+M64&gt;0,IF(M64&gt;K64,1,0),0)</f>
        <v>0</v>
      </c>
    </row>
    <row r="65" spans="2:37" ht="21.75" customHeight="1">
      <c r="B65" s="164" t="s">
        <v>62</v>
      </c>
      <c r="C65" s="130" t="s">
        <v>84</v>
      </c>
      <c r="D65" s="123" t="s">
        <v>159</v>
      </c>
      <c r="E65" s="125">
        <v>6</v>
      </c>
      <c r="F65" s="165" t="s">
        <v>17</v>
      </c>
      <c r="G65" s="126">
        <v>4</v>
      </c>
      <c r="H65" s="127">
        <v>6</v>
      </c>
      <c r="I65" s="165" t="s">
        <v>17</v>
      </c>
      <c r="J65" s="126">
        <v>1</v>
      </c>
      <c r="K65" s="127"/>
      <c r="L65" s="165" t="s">
        <v>17</v>
      </c>
      <c r="M65" s="128"/>
      <c r="N65" s="166">
        <f>E65+H65+K65</f>
        <v>12</v>
      </c>
      <c r="O65" s="167" t="s">
        <v>17</v>
      </c>
      <c r="P65" s="168">
        <f>G65+J65+M65</f>
        <v>5</v>
      </c>
      <c r="Q65" s="166">
        <f>SUM(AF65:AH65)</f>
        <v>2</v>
      </c>
      <c r="R65" s="167" t="s">
        <v>17</v>
      </c>
      <c r="S65" s="168">
        <f>SUM(AI65:AK65)</f>
        <v>0</v>
      </c>
      <c r="T65" s="169">
        <f>IF(Q65&gt;S65,1,0)</f>
        <v>1</v>
      </c>
      <c r="U65" s="170">
        <f>IF(S65&gt;Q65,1,0)</f>
        <v>0</v>
      </c>
      <c r="V65" s="155"/>
      <c r="AF65" s="172">
        <f>IF(E65&gt;G65,1,0)</f>
        <v>1</v>
      </c>
      <c r="AG65" s="172">
        <f>IF(H65&gt;J65,1,0)</f>
        <v>1</v>
      </c>
      <c r="AH65" s="172">
        <f>IF(K65+M65&gt;0,IF(K65&gt;M65,1,0),0)</f>
        <v>0</v>
      </c>
      <c r="AI65" s="172">
        <f>IF(G65&gt;E65,1,0)</f>
        <v>0</v>
      </c>
      <c r="AJ65" s="172">
        <f>IF(J65&gt;H65,1,0)</f>
        <v>0</v>
      </c>
      <c r="AK65" s="172">
        <f>IF(K65+M65&gt;0,IF(M65&gt;K65,1,0),0)</f>
        <v>0</v>
      </c>
    </row>
    <row r="66" spans="2:37" ht="23.25" customHeight="1">
      <c r="B66" s="473" t="s">
        <v>63</v>
      </c>
      <c r="C66" s="130" t="s">
        <v>84</v>
      </c>
      <c r="D66" s="129" t="s">
        <v>184</v>
      </c>
      <c r="E66" s="475">
        <v>7</v>
      </c>
      <c r="F66" s="463" t="s">
        <v>17</v>
      </c>
      <c r="G66" s="465">
        <v>6</v>
      </c>
      <c r="H66" s="467">
        <v>2</v>
      </c>
      <c r="I66" s="463" t="s">
        <v>17</v>
      </c>
      <c r="J66" s="465">
        <v>6</v>
      </c>
      <c r="K66" s="467">
        <v>6</v>
      </c>
      <c r="L66" s="463" t="s">
        <v>17</v>
      </c>
      <c r="M66" s="477">
        <v>4</v>
      </c>
      <c r="N66" s="451">
        <f>E66+H66+K66</f>
        <v>15</v>
      </c>
      <c r="O66" s="453" t="s">
        <v>17</v>
      </c>
      <c r="P66" s="455">
        <f>G66+J66+M66</f>
        <v>16</v>
      </c>
      <c r="Q66" s="451">
        <f>SUM(AF66:AH66)</f>
        <v>2</v>
      </c>
      <c r="R66" s="453" t="s">
        <v>17</v>
      </c>
      <c r="S66" s="455">
        <f>SUM(AI66:AK66)</f>
        <v>1</v>
      </c>
      <c r="T66" s="457">
        <f>IF(Q66&gt;S66,1,0)</f>
        <v>1</v>
      </c>
      <c r="U66" s="449">
        <f>IF(S66&gt;Q66,1,0)</f>
        <v>0</v>
      </c>
      <c r="V66" s="173"/>
      <c r="AF66" s="172">
        <f>IF(E66&gt;G66,1,0)</f>
        <v>1</v>
      </c>
      <c r="AG66" s="172">
        <f>IF(H66&gt;J66,1,0)</f>
        <v>0</v>
      </c>
      <c r="AH66" s="172">
        <f>IF(K66+M66&gt;0,IF(K66&gt;M66,1,0),0)</f>
        <v>1</v>
      </c>
      <c r="AI66" s="172">
        <f>IF(G66&gt;E66,1,0)</f>
        <v>0</v>
      </c>
      <c r="AJ66" s="172">
        <f>IF(J66&gt;H66,1,0)</f>
        <v>1</v>
      </c>
      <c r="AK66" s="172">
        <f>IF(K66+M66&gt;0,IF(M66&gt;K66,1,0),0)</f>
        <v>0</v>
      </c>
    </row>
    <row r="67" spans="2:22" ht="27" customHeight="1">
      <c r="B67" s="474"/>
      <c r="C67" s="131" t="s">
        <v>86</v>
      </c>
      <c r="D67" s="132" t="s">
        <v>185</v>
      </c>
      <c r="E67" s="476"/>
      <c r="F67" s="464"/>
      <c r="G67" s="466"/>
      <c r="H67" s="468"/>
      <c r="I67" s="464"/>
      <c r="J67" s="466"/>
      <c r="K67" s="468"/>
      <c r="L67" s="464"/>
      <c r="M67" s="478"/>
      <c r="N67" s="452"/>
      <c r="O67" s="454"/>
      <c r="P67" s="456"/>
      <c r="Q67" s="452"/>
      <c r="R67" s="454"/>
      <c r="S67" s="456"/>
      <c r="T67" s="458"/>
      <c r="U67" s="450"/>
      <c r="V67" s="173"/>
    </row>
    <row r="68" spans="2:22" ht="15.75">
      <c r="B68" s="174"/>
      <c r="C68" s="175" t="s">
        <v>67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7">
        <f>SUM(N64:N67)</f>
        <v>39</v>
      </c>
      <c r="O68" s="167" t="s">
        <v>17</v>
      </c>
      <c r="P68" s="178">
        <f>SUM(P64:P67)</f>
        <v>25</v>
      </c>
      <c r="Q68" s="192">
        <f>SUM(Q64:Q67)</f>
        <v>6</v>
      </c>
      <c r="R68" s="193" t="s">
        <v>17</v>
      </c>
      <c r="S68" s="194">
        <f>SUM(S64:S67)</f>
        <v>1</v>
      </c>
      <c r="T68" s="169">
        <f>SUM(T64:T67)</f>
        <v>3</v>
      </c>
      <c r="U68" s="170">
        <f>SUM(U64:U67)</f>
        <v>0</v>
      </c>
      <c r="V68" s="155"/>
    </row>
    <row r="69" spans="2:22" ht="15">
      <c r="B69" s="174"/>
      <c r="C69" s="180" t="s">
        <v>68</v>
      </c>
      <c r="D69" s="181" t="str">
        <f>IF(T68&gt;U68,D59,IF(U68&gt;T68,D60,IF(U68+T68=0," ","CHYBA ZADÁNÍ")))</f>
        <v>Příbor</v>
      </c>
      <c r="E69" s="175"/>
      <c r="F69" s="175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80"/>
      <c r="V69" s="182"/>
    </row>
    <row r="70" spans="2:22" ht="14.25">
      <c r="B70" s="174"/>
      <c r="C70" s="180" t="s">
        <v>69</v>
      </c>
      <c r="G70" s="184"/>
      <c r="H70" s="184"/>
      <c r="I70" s="184"/>
      <c r="J70" s="184"/>
      <c r="K70" s="184"/>
      <c r="L70" s="184"/>
      <c r="M70" s="184"/>
      <c r="N70" s="182"/>
      <c r="O70" s="182"/>
      <c r="Q70" s="185"/>
      <c r="R70" s="185"/>
      <c r="S70" s="184"/>
      <c r="T70" s="184"/>
      <c r="U70" s="184"/>
      <c r="V70" s="182"/>
    </row>
    <row r="71" spans="3:21" ht="14.25">
      <c r="C71" s="185"/>
      <c r="D71" s="185"/>
      <c r="E71" s="185"/>
      <c r="F71" s="185"/>
      <c r="G71" s="185"/>
      <c r="H71" s="185"/>
      <c r="I71" s="185"/>
      <c r="J71" s="190" t="s">
        <v>54</v>
      </c>
      <c r="K71" s="190"/>
      <c r="L71" s="190"/>
      <c r="M71" s="185"/>
      <c r="N71" s="185"/>
      <c r="O71" s="185"/>
      <c r="P71" s="185"/>
      <c r="Q71" s="185"/>
      <c r="R71" s="185"/>
      <c r="S71" s="185"/>
      <c r="T71" s="190" t="s">
        <v>56</v>
      </c>
      <c r="U71" s="185"/>
    </row>
    <row r="72" spans="3:21" ht="15">
      <c r="C72" s="191" t="s">
        <v>70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</row>
  </sheetData>
  <sheetProtection selectLockedCells="1"/>
  <mergeCells count="105">
    <mergeCell ref="S41:S42"/>
    <mergeCell ref="T41:T42"/>
    <mergeCell ref="U41:U42"/>
    <mergeCell ref="N41:N42"/>
    <mergeCell ref="O41:O42"/>
    <mergeCell ref="P41:P42"/>
    <mergeCell ref="Q41:Q42"/>
    <mergeCell ref="R41:R42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K38:M38"/>
    <mergeCell ref="N38:P38"/>
    <mergeCell ref="D35:I35"/>
    <mergeCell ref="P35:U35"/>
    <mergeCell ref="E37:M37"/>
    <mergeCell ref="N37:U37"/>
    <mergeCell ref="Q38:S38"/>
    <mergeCell ref="E38:G38"/>
    <mergeCell ref="H38:J38"/>
    <mergeCell ref="D34:I34"/>
    <mergeCell ref="F16:F17"/>
    <mergeCell ref="E16:E17"/>
    <mergeCell ref="D9:I9"/>
    <mergeCell ref="D10:I10"/>
    <mergeCell ref="E12:M12"/>
    <mergeCell ref="K13:M13"/>
    <mergeCell ref="E13:G13"/>
    <mergeCell ref="H13:J13"/>
    <mergeCell ref="T3:U3"/>
    <mergeCell ref="P3:Q3"/>
    <mergeCell ref="P4:U4"/>
    <mergeCell ref="T16:T17"/>
    <mergeCell ref="U16:U17"/>
    <mergeCell ref="N12:U12"/>
    <mergeCell ref="N13:P13"/>
    <mergeCell ref="Q13:S13"/>
    <mergeCell ref="B16:B17"/>
    <mergeCell ref="H16:H17"/>
    <mergeCell ref="P6:U6"/>
    <mergeCell ref="P10:U10"/>
    <mergeCell ref="P9:U9"/>
    <mergeCell ref="P8:U8"/>
    <mergeCell ref="P7:U7"/>
    <mergeCell ref="I16:I17"/>
    <mergeCell ref="G16:G17"/>
    <mergeCell ref="J16:J17"/>
    <mergeCell ref="K16:K17"/>
    <mergeCell ref="L16:L17"/>
    <mergeCell ref="N16:N17"/>
    <mergeCell ref="O16:O17"/>
    <mergeCell ref="M16:M17"/>
    <mergeCell ref="P33:U33"/>
    <mergeCell ref="P28:Q28"/>
    <mergeCell ref="S16:S17"/>
    <mergeCell ref="R16:R17"/>
    <mergeCell ref="Q16:Q17"/>
    <mergeCell ref="P16:P17"/>
    <mergeCell ref="D60:I60"/>
    <mergeCell ref="P34:U34"/>
    <mergeCell ref="T28:U28"/>
    <mergeCell ref="P29:U29"/>
    <mergeCell ref="D59:I59"/>
    <mergeCell ref="P59:U59"/>
    <mergeCell ref="P53:Q53"/>
    <mergeCell ref="T53:U53"/>
    <mergeCell ref="P31:U31"/>
    <mergeCell ref="P32:U32"/>
    <mergeCell ref="E63:G63"/>
    <mergeCell ref="H63:J63"/>
    <mergeCell ref="K63:M63"/>
    <mergeCell ref="N63:P63"/>
    <mergeCell ref="U66:U67"/>
    <mergeCell ref="Q66:Q67"/>
    <mergeCell ref="Q63:S63"/>
    <mergeCell ref="P54:U54"/>
    <mergeCell ref="P56:U56"/>
    <mergeCell ref="P57:U57"/>
    <mergeCell ref="P58:U58"/>
    <mergeCell ref="L66:L67"/>
    <mergeCell ref="M66:M67"/>
    <mergeCell ref="P60:U60"/>
    <mergeCell ref="E62:M62"/>
    <mergeCell ref="N62:U62"/>
    <mergeCell ref="H66:H67"/>
    <mergeCell ref="I66:I67"/>
    <mergeCell ref="J66:J67"/>
    <mergeCell ref="K66:K67"/>
    <mergeCell ref="P66:P67"/>
    <mergeCell ref="B66:B67"/>
    <mergeCell ref="E66:E67"/>
    <mergeCell ref="F66:F67"/>
    <mergeCell ref="G66:G67"/>
    <mergeCell ref="R66:R67"/>
    <mergeCell ref="S66:S67"/>
    <mergeCell ref="T66:T67"/>
    <mergeCell ref="N66:N67"/>
    <mergeCell ref="O66:O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1">
      <selection activeCell="C64" sqref="C64:C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33" t="s">
        <v>39</v>
      </c>
      <c r="H1" s="134"/>
      <c r="I1" s="134"/>
    </row>
    <row r="2" spans="6:9" ht="4.5" customHeight="1">
      <c r="F2" s="133"/>
      <c r="H2" s="134"/>
      <c r="I2" s="134"/>
    </row>
    <row r="3" spans="3:24" ht="21">
      <c r="C3" s="135" t="s">
        <v>40</v>
      </c>
      <c r="D3" s="136" t="s">
        <v>41</v>
      </c>
      <c r="E3" s="135"/>
      <c r="F3" s="135"/>
      <c r="G3" s="135"/>
      <c r="H3" s="135"/>
      <c r="I3" s="135"/>
      <c r="J3" s="135"/>
      <c r="K3" s="135"/>
      <c r="L3" s="135"/>
      <c r="P3" s="481" t="s">
        <v>42</v>
      </c>
      <c r="Q3" s="481"/>
      <c r="R3" s="137"/>
      <c r="S3" s="137"/>
      <c r="T3" s="482">
        <f>'Rozlosování-přehled'!$K$1</f>
        <v>2010</v>
      </c>
      <c r="U3" s="482"/>
      <c r="X3" s="138" t="s">
        <v>0</v>
      </c>
    </row>
    <row r="4" spans="3:31" ht="18.75">
      <c r="C4" s="139" t="s">
        <v>43</v>
      </c>
      <c r="D4" s="140"/>
      <c r="N4" s="141">
        <v>5</v>
      </c>
      <c r="P4" s="483" t="str">
        <f>IF(N4=1,P6,IF(N4=2,P7,IF(N4=3,P8,IF(N4=4,P9,IF(N4=5,P10," ")))))</f>
        <v>ŽENY</v>
      </c>
      <c r="Q4" s="484"/>
      <c r="R4" s="484"/>
      <c r="S4" s="484"/>
      <c r="T4" s="484"/>
      <c r="U4" s="485"/>
      <c r="W4" s="142" t="s">
        <v>1</v>
      </c>
      <c r="X4" s="143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139"/>
      <c r="D5" s="144"/>
      <c r="E5" s="144"/>
      <c r="F5" s="144"/>
      <c r="G5" s="139"/>
      <c r="H5" s="139"/>
      <c r="I5" s="139"/>
      <c r="J5" s="144"/>
      <c r="K5" s="144"/>
      <c r="L5" s="144"/>
      <c r="M5" s="139"/>
      <c r="N5" s="139"/>
      <c r="O5" s="139"/>
      <c r="P5" s="145"/>
      <c r="Q5" s="145"/>
      <c r="R5" s="145"/>
      <c r="S5" s="139"/>
      <c r="T5" s="139"/>
      <c r="U5" s="144"/>
    </row>
    <row r="6" spans="3:31" ht="14.25" customHeight="1">
      <c r="C6" s="139" t="s">
        <v>49</v>
      </c>
      <c r="D6" s="196"/>
      <c r="E6" s="146"/>
      <c r="F6" s="146"/>
      <c r="N6" s="147">
        <v>1</v>
      </c>
      <c r="P6" s="486" t="s">
        <v>50</v>
      </c>
      <c r="Q6" s="486"/>
      <c r="R6" s="486"/>
      <c r="S6" s="486"/>
      <c r="T6" s="486"/>
      <c r="U6" s="486"/>
      <c r="W6" s="148">
        <v>1</v>
      </c>
      <c r="X6" s="149" t="str">
        <f aca="true" t="shared" si="0" ref="X6:X13">IF($N$4=1,AA6,IF($N$4=2,AB6,IF($N$4=3,AC6,IF($N$4=4,AD6,IF($N$4=5,AE6," ")))))</f>
        <v>Příbor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E6" s="1" t="str">
        <f>'1.kolo'!AE6</f>
        <v>Příbor</v>
      </c>
    </row>
    <row r="7" spans="3:31" ht="16.5" customHeight="1">
      <c r="C7" s="139" t="s">
        <v>51</v>
      </c>
      <c r="D7" s="195">
        <v>40328</v>
      </c>
      <c r="E7" s="151"/>
      <c r="F7" s="151"/>
      <c r="N7" s="147">
        <v>2</v>
      </c>
      <c r="P7" s="486" t="s">
        <v>52</v>
      </c>
      <c r="Q7" s="486"/>
      <c r="R7" s="486"/>
      <c r="S7" s="486"/>
      <c r="T7" s="486"/>
      <c r="U7" s="486"/>
      <c r="W7" s="148">
        <v>2</v>
      </c>
      <c r="X7" s="149" t="str">
        <f t="shared" si="0"/>
        <v>Hukvaldy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E7" s="1" t="str">
        <f>'1.kolo'!AE7</f>
        <v>Hukvaldy</v>
      </c>
    </row>
    <row r="8" spans="3:31" ht="15" customHeight="1">
      <c r="C8" s="139"/>
      <c r="N8" s="147">
        <v>3</v>
      </c>
      <c r="P8" s="472" t="s">
        <v>53</v>
      </c>
      <c r="Q8" s="472"/>
      <c r="R8" s="472"/>
      <c r="S8" s="472"/>
      <c r="T8" s="472"/>
      <c r="U8" s="472"/>
      <c r="W8" s="148">
        <v>3</v>
      </c>
      <c r="X8" s="149" t="str">
        <f t="shared" si="0"/>
        <v>Proskovice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E8" s="1" t="str">
        <f>'1.kolo'!AE8</f>
        <v>Proskovice</v>
      </c>
    </row>
    <row r="9" spans="2:31" ht="18.75">
      <c r="B9" s="152">
        <v>2</v>
      </c>
      <c r="C9" s="135" t="s">
        <v>54</v>
      </c>
      <c r="D9" s="493" t="str">
        <f>IF(B9=1,X6,IF(B9=2,X7,IF(B9=3,X8,IF(B9=4,X9,IF(B9=5,X10,IF(B9=6,X11,IF(B9=7,X12,IF(B9=8,X13," "))))))))</f>
        <v>Hukvaldy</v>
      </c>
      <c r="E9" s="494"/>
      <c r="F9" s="494"/>
      <c r="G9" s="494"/>
      <c r="H9" s="494"/>
      <c r="I9" s="495"/>
      <c r="N9" s="147">
        <v>4</v>
      </c>
      <c r="P9" s="472" t="s">
        <v>55</v>
      </c>
      <c r="Q9" s="472"/>
      <c r="R9" s="472"/>
      <c r="S9" s="472"/>
      <c r="T9" s="472"/>
      <c r="U9" s="472"/>
      <c r="W9" s="148">
        <v>4</v>
      </c>
      <c r="X9" s="149" t="str">
        <f t="shared" si="0"/>
        <v>Vratimov 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E9" s="1" t="str">
        <f>'1.kolo'!AE9</f>
        <v>Vratimov </v>
      </c>
    </row>
    <row r="10" spans="2:31" ht="19.5" customHeight="1">
      <c r="B10" s="152">
        <v>6</v>
      </c>
      <c r="C10" s="135" t="s">
        <v>56</v>
      </c>
      <c r="D10" s="493" t="str">
        <f>IF(B10=1,X6,IF(B10=2,X7,IF(B10=3,X8,IF(B10=4,X9,IF(B10=5,X10,IF(B10=6,X11,IF(B10=7,X12,IF(B10=8,X13," "))))))))</f>
        <v>Krmelín</v>
      </c>
      <c r="E10" s="494"/>
      <c r="F10" s="494"/>
      <c r="G10" s="494"/>
      <c r="H10" s="494"/>
      <c r="I10" s="495"/>
      <c r="N10" s="147">
        <v>5</v>
      </c>
      <c r="P10" s="472" t="s">
        <v>32</v>
      </c>
      <c r="Q10" s="472"/>
      <c r="R10" s="472"/>
      <c r="S10" s="472"/>
      <c r="T10" s="472"/>
      <c r="U10" s="472"/>
      <c r="W10" s="148">
        <v>5</v>
      </c>
      <c r="X10" s="149" t="str">
        <f t="shared" si="0"/>
        <v>Výškovice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E10" s="1" t="str">
        <f>'1.kolo'!AE10</f>
        <v>Výškovice</v>
      </c>
    </row>
    <row r="11" spans="23:31" ht="15.75" customHeight="1">
      <c r="W11" s="148">
        <v>6</v>
      </c>
      <c r="X11" s="149" t="str">
        <f t="shared" si="0"/>
        <v>Krmelín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E11" s="1" t="str">
        <f>'1.kolo'!AE11</f>
        <v>Krmelín</v>
      </c>
    </row>
    <row r="12" spans="3:37" ht="15">
      <c r="C12" s="153" t="s">
        <v>58</v>
      </c>
      <c r="D12" s="154"/>
      <c r="E12" s="479" t="s">
        <v>59</v>
      </c>
      <c r="F12" s="480"/>
      <c r="G12" s="480"/>
      <c r="H12" s="480"/>
      <c r="I12" s="480"/>
      <c r="J12" s="480"/>
      <c r="K12" s="480"/>
      <c r="L12" s="480"/>
      <c r="M12" s="480"/>
      <c r="N12" s="480" t="s">
        <v>60</v>
      </c>
      <c r="O12" s="480"/>
      <c r="P12" s="480"/>
      <c r="Q12" s="480"/>
      <c r="R12" s="480"/>
      <c r="S12" s="480"/>
      <c r="T12" s="480"/>
      <c r="U12" s="480"/>
      <c r="V12" s="155"/>
      <c r="W12" s="148">
        <v>7</v>
      </c>
      <c r="X12" s="149">
        <f t="shared" si="0"/>
        <v>0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F12" s="139"/>
      <c r="AG12" s="156"/>
      <c r="AH12" s="156"/>
      <c r="AI12" s="138" t="s">
        <v>0</v>
      </c>
      <c r="AJ12" s="156"/>
      <c r="AK12" s="156"/>
    </row>
    <row r="13" spans="2:37" ht="21" customHeight="1">
      <c r="B13" s="157"/>
      <c r="C13" s="158" t="s">
        <v>7</v>
      </c>
      <c r="D13" s="159" t="s">
        <v>8</v>
      </c>
      <c r="E13" s="459" t="s">
        <v>61</v>
      </c>
      <c r="F13" s="460"/>
      <c r="G13" s="461"/>
      <c r="H13" s="462" t="s">
        <v>62</v>
      </c>
      <c r="I13" s="460"/>
      <c r="J13" s="461" t="s">
        <v>62</v>
      </c>
      <c r="K13" s="462" t="s">
        <v>63</v>
      </c>
      <c r="L13" s="460"/>
      <c r="M13" s="460" t="s">
        <v>63</v>
      </c>
      <c r="N13" s="462" t="s">
        <v>64</v>
      </c>
      <c r="O13" s="460"/>
      <c r="P13" s="461"/>
      <c r="Q13" s="462" t="s">
        <v>65</v>
      </c>
      <c r="R13" s="460"/>
      <c r="S13" s="461"/>
      <c r="T13" s="160" t="s">
        <v>66</v>
      </c>
      <c r="U13" s="161"/>
      <c r="V13" s="162"/>
      <c r="W13" s="148">
        <v>8</v>
      </c>
      <c r="X13" s="149">
        <f t="shared" si="0"/>
        <v>0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F13" s="163" t="s">
        <v>61</v>
      </c>
      <c r="AG13" s="163" t="s">
        <v>62</v>
      </c>
      <c r="AH13" s="163" t="s">
        <v>63</v>
      </c>
      <c r="AI13" s="163" t="s">
        <v>61</v>
      </c>
      <c r="AJ13" s="163" t="s">
        <v>62</v>
      </c>
      <c r="AK13" s="163" t="s">
        <v>63</v>
      </c>
    </row>
    <row r="14" spans="2:37" ht="24.75" customHeight="1">
      <c r="B14" s="164" t="s">
        <v>61</v>
      </c>
      <c r="C14" s="123" t="s">
        <v>157</v>
      </c>
      <c r="D14" s="124" t="s">
        <v>158</v>
      </c>
      <c r="E14" s="125">
        <v>6</v>
      </c>
      <c r="F14" s="165" t="s">
        <v>17</v>
      </c>
      <c r="G14" s="126">
        <v>3</v>
      </c>
      <c r="H14" s="127">
        <v>6</v>
      </c>
      <c r="I14" s="165" t="s">
        <v>17</v>
      </c>
      <c r="J14" s="126">
        <v>3</v>
      </c>
      <c r="K14" s="127"/>
      <c r="L14" s="165" t="s">
        <v>17</v>
      </c>
      <c r="M14" s="128"/>
      <c r="N14" s="166">
        <f>E14+H14+K14</f>
        <v>12</v>
      </c>
      <c r="O14" s="167" t="s">
        <v>17</v>
      </c>
      <c r="P14" s="168">
        <f>G14+J14+M14</f>
        <v>6</v>
      </c>
      <c r="Q14" s="166">
        <f>SUM(AF14:AH14)</f>
        <v>2</v>
      </c>
      <c r="R14" s="167" t="s">
        <v>17</v>
      </c>
      <c r="S14" s="168">
        <f>SUM(AI14:AK14)</f>
        <v>0</v>
      </c>
      <c r="T14" s="169">
        <f>IF(Q14&gt;S14,1,0)</f>
        <v>1</v>
      </c>
      <c r="U14" s="170">
        <f>IF(S14&gt;Q14,1,0)</f>
        <v>0</v>
      </c>
      <c r="V14" s="155"/>
      <c r="X14" s="171"/>
      <c r="AF14" s="172">
        <f>IF(E14&gt;G14,1,0)</f>
        <v>1</v>
      </c>
      <c r="AG14" s="172">
        <f>IF(H14&gt;J14,1,0)</f>
        <v>1</v>
      </c>
      <c r="AH14" s="172">
        <f>IF(K14+M14&gt;0,IF(K14&gt;M14,1,0),0)</f>
        <v>0</v>
      </c>
      <c r="AI14" s="172">
        <f>IF(G14&gt;E14,1,0)</f>
        <v>0</v>
      </c>
      <c r="AJ14" s="172">
        <f>IF(J14&gt;H14,1,0)</f>
        <v>0</v>
      </c>
      <c r="AK14" s="172">
        <f>IF(K14+M14&gt;0,IF(M14&gt;K14,1,0),0)</f>
        <v>0</v>
      </c>
    </row>
    <row r="15" spans="2:37" ht="24" customHeight="1">
      <c r="B15" s="164" t="s">
        <v>62</v>
      </c>
      <c r="C15" s="123" t="s">
        <v>159</v>
      </c>
      <c r="D15" s="129" t="s">
        <v>83</v>
      </c>
      <c r="E15" s="125">
        <v>5</v>
      </c>
      <c r="F15" s="165" t="s">
        <v>17</v>
      </c>
      <c r="G15" s="126">
        <v>7</v>
      </c>
      <c r="H15" s="127">
        <v>4</v>
      </c>
      <c r="I15" s="165" t="s">
        <v>17</v>
      </c>
      <c r="J15" s="126">
        <v>6</v>
      </c>
      <c r="K15" s="127"/>
      <c r="L15" s="165" t="s">
        <v>17</v>
      </c>
      <c r="M15" s="128"/>
      <c r="N15" s="166">
        <f>E15+H15+K15</f>
        <v>9</v>
      </c>
      <c r="O15" s="167" t="s">
        <v>17</v>
      </c>
      <c r="P15" s="168">
        <f>G15+J15+M15</f>
        <v>13</v>
      </c>
      <c r="Q15" s="166">
        <f>SUM(AF15:AH15)</f>
        <v>0</v>
      </c>
      <c r="R15" s="167" t="s">
        <v>17</v>
      </c>
      <c r="S15" s="168">
        <f>SUM(AI15:AK15)</f>
        <v>2</v>
      </c>
      <c r="T15" s="169">
        <f>IF(Q15&gt;S15,1,0)</f>
        <v>0</v>
      </c>
      <c r="U15" s="170">
        <f>IF(S15&gt;Q15,1,0)</f>
        <v>1</v>
      </c>
      <c r="V15" s="155"/>
      <c r="AF15" s="172">
        <f>IF(E15&gt;G15,1,0)</f>
        <v>0</v>
      </c>
      <c r="AG15" s="172">
        <f>IF(H15&gt;J15,1,0)</f>
        <v>0</v>
      </c>
      <c r="AH15" s="172">
        <f>IF(K15+M15&gt;0,IF(K15&gt;M15,1,0),0)</f>
        <v>0</v>
      </c>
      <c r="AI15" s="172">
        <f>IF(G15&gt;E15,1,0)</f>
        <v>1</v>
      </c>
      <c r="AJ15" s="172">
        <f>IF(J15&gt;H15,1,0)</f>
        <v>1</v>
      </c>
      <c r="AK15" s="172">
        <f>IF(K15+M15&gt;0,IF(M15&gt;K15,1,0),0)</f>
        <v>0</v>
      </c>
    </row>
    <row r="16" spans="2:37" ht="20.25" customHeight="1">
      <c r="B16" s="473" t="s">
        <v>63</v>
      </c>
      <c r="C16" s="130" t="s">
        <v>160</v>
      </c>
      <c r="D16" s="129" t="s">
        <v>83</v>
      </c>
      <c r="E16" s="313">
        <v>2</v>
      </c>
      <c r="F16" s="305" t="s">
        <v>17</v>
      </c>
      <c r="G16" s="307">
        <v>6</v>
      </c>
      <c r="H16" s="315">
        <v>6</v>
      </c>
      <c r="I16" s="305" t="s">
        <v>17</v>
      </c>
      <c r="J16" s="307">
        <v>4</v>
      </c>
      <c r="K16" s="309">
        <v>1</v>
      </c>
      <c r="L16" s="305" t="s">
        <v>17</v>
      </c>
      <c r="M16" s="311">
        <v>6</v>
      </c>
      <c r="N16" s="451">
        <f>E16+H16+K16</f>
        <v>9</v>
      </c>
      <c r="O16" s="453" t="s">
        <v>17</v>
      </c>
      <c r="P16" s="455">
        <f>G16+J16+M16</f>
        <v>16</v>
      </c>
      <c r="Q16" s="451">
        <f>SUM(AF16:AH16)</f>
        <v>1</v>
      </c>
      <c r="R16" s="453" t="s">
        <v>17</v>
      </c>
      <c r="S16" s="455">
        <f>SUM(AI16:AK16)</f>
        <v>2</v>
      </c>
      <c r="T16" s="457">
        <f>IF(Q16&gt;S16,1,0)</f>
        <v>0</v>
      </c>
      <c r="U16" s="449">
        <f>IF(S16&gt;Q16,1,0)</f>
        <v>1</v>
      </c>
      <c r="V16" s="173"/>
      <c r="AF16" s="172">
        <f>IF(E16&gt;G16,1,0)</f>
        <v>0</v>
      </c>
      <c r="AG16" s="172">
        <f>IF(H16&gt;J16,1,0)</f>
        <v>1</v>
      </c>
      <c r="AH16" s="172">
        <f>IF(K16+M16&gt;0,IF(K16&gt;M16,1,0),0)</f>
        <v>0</v>
      </c>
      <c r="AI16" s="172">
        <f>IF(G16&gt;E16,1,0)</f>
        <v>1</v>
      </c>
      <c r="AJ16" s="172">
        <f>IF(J16&gt;H16,1,0)</f>
        <v>0</v>
      </c>
      <c r="AK16" s="172">
        <f>IF(K16+M16&gt;0,IF(M16&gt;K16,1,0),0)</f>
        <v>1</v>
      </c>
    </row>
    <row r="17" spans="2:22" ht="21" customHeight="1">
      <c r="B17" s="474"/>
      <c r="C17" s="131" t="s">
        <v>161</v>
      </c>
      <c r="D17" s="132" t="s">
        <v>162</v>
      </c>
      <c r="E17" s="314"/>
      <c r="F17" s="306"/>
      <c r="G17" s="308"/>
      <c r="H17" s="310"/>
      <c r="I17" s="306"/>
      <c r="J17" s="308"/>
      <c r="K17" s="310"/>
      <c r="L17" s="306"/>
      <c r="M17" s="312"/>
      <c r="N17" s="452"/>
      <c r="O17" s="454"/>
      <c r="P17" s="456"/>
      <c r="Q17" s="452"/>
      <c r="R17" s="454"/>
      <c r="S17" s="456"/>
      <c r="T17" s="458"/>
      <c r="U17" s="450"/>
      <c r="V17" s="173"/>
    </row>
    <row r="18" spans="2:22" ht="23.25" customHeight="1">
      <c r="B18" s="174"/>
      <c r="C18" s="175" t="s">
        <v>67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>
        <f>SUM(N14:N17)</f>
        <v>30</v>
      </c>
      <c r="O18" s="167" t="s">
        <v>17</v>
      </c>
      <c r="P18" s="178">
        <f>SUM(P14:P17)</f>
        <v>35</v>
      </c>
      <c r="Q18" s="177">
        <f>SUM(Q14:Q17)</f>
        <v>3</v>
      </c>
      <c r="R18" s="179" t="s">
        <v>17</v>
      </c>
      <c r="S18" s="178">
        <f>SUM(S14:S17)</f>
        <v>4</v>
      </c>
      <c r="T18" s="169">
        <f>SUM(T14:T17)</f>
        <v>1</v>
      </c>
      <c r="U18" s="170">
        <f>SUM(U14:U17)</f>
        <v>2</v>
      </c>
      <c r="V18" s="155"/>
    </row>
    <row r="19" spans="2:27" ht="21" customHeight="1">
      <c r="B19" s="174"/>
      <c r="C19" s="180" t="s">
        <v>68</v>
      </c>
      <c r="D19" s="181" t="str">
        <f>IF(T18&gt;U18,D9,IF(U18&gt;T18,D10,IF(U18+T18=0," ","CHYBA ZADÁNÍ")))</f>
        <v>Krmelín</v>
      </c>
      <c r="E19" s="175"/>
      <c r="F19" s="175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80"/>
      <c r="V19" s="182"/>
      <c r="AA19" s="183"/>
    </row>
    <row r="20" spans="2:22" ht="19.5" customHeight="1">
      <c r="B20" s="174"/>
      <c r="C20" s="180" t="s">
        <v>69</v>
      </c>
      <c r="G20" s="184"/>
      <c r="H20" s="184"/>
      <c r="I20" s="184"/>
      <c r="J20" s="184"/>
      <c r="K20" s="184"/>
      <c r="L20" s="184"/>
      <c r="M20" s="184"/>
      <c r="N20" s="182"/>
      <c r="O20" s="182"/>
      <c r="Q20" s="185"/>
      <c r="R20" s="185"/>
      <c r="S20" s="184"/>
      <c r="T20" s="184"/>
      <c r="U20" s="184"/>
      <c r="V20" s="182"/>
    </row>
    <row r="21" spans="10:20" ht="15">
      <c r="J21" s="2" t="s">
        <v>54</v>
      </c>
      <c r="K21" s="2"/>
      <c r="L21" s="2"/>
      <c r="T21" s="2" t="s">
        <v>56</v>
      </c>
    </row>
    <row r="22" spans="3:21" ht="15">
      <c r="C22" s="139" t="s">
        <v>70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3:21" ht="15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3:21" ht="15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3:21" ht="1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2:21" ht="28.5" customHeight="1">
      <c r="B26" s="154"/>
      <c r="C26" s="154"/>
      <c r="D26" s="154"/>
      <c r="E26" s="154"/>
      <c r="F26" s="186" t="s">
        <v>39</v>
      </c>
      <c r="G26" s="154"/>
      <c r="H26" s="187"/>
      <c r="I26" s="187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6:9" ht="8.25" customHeight="1">
      <c r="F27" s="133"/>
      <c r="H27" s="134"/>
      <c r="I27" s="134"/>
    </row>
    <row r="28" spans="3:24" ht="21">
      <c r="C28" s="135" t="s">
        <v>40</v>
      </c>
      <c r="D28" s="136" t="s">
        <v>41</v>
      </c>
      <c r="E28" s="135"/>
      <c r="F28" s="135"/>
      <c r="G28" s="135"/>
      <c r="H28" s="135"/>
      <c r="I28" s="135"/>
      <c r="J28" s="135"/>
      <c r="K28" s="135"/>
      <c r="L28" s="135"/>
      <c r="P28" s="481" t="s">
        <v>42</v>
      </c>
      <c r="Q28" s="481"/>
      <c r="R28" s="137"/>
      <c r="S28" s="137"/>
      <c r="T28" s="482">
        <f>'Rozlosování-přehled'!$K$1</f>
        <v>2010</v>
      </c>
      <c r="U28" s="482"/>
      <c r="X28" s="138" t="s">
        <v>0</v>
      </c>
    </row>
    <row r="29" spans="3:31" ht="18.75">
      <c r="C29" s="139" t="s">
        <v>43</v>
      </c>
      <c r="D29" s="188"/>
      <c r="N29" s="141">
        <v>5</v>
      </c>
      <c r="P29" s="483" t="str">
        <f>IF(N29=1,P31,IF(N29=2,P32,IF(N29=3,P33,IF(N29=4,P34,IF(N29=5,P35," ")))))</f>
        <v>ŽENY</v>
      </c>
      <c r="Q29" s="484"/>
      <c r="R29" s="484"/>
      <c r="S29" s="484"/>
      <c r="T29" s="484"/>
      <c r="U29" s="485"/>
      <c r="W29" s="142" t="s">
        <v>1</v>
      </c>
      <c r="X29" s="139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139"/>
      <c r="D30" s="144"/>
      <c r="E30" s="144"/>
      <c r="F30" s="144"/>
      <c r="G30" s="139"/>
      <c r="H30" s="139"/>
      <c r="I30" s="139"/>
      <c r="J30" s="144"/>
      <c r="K30" s="144"/>
      <c r="L30" s="144"/>
      <c r="M30" s="139"/>
      <c r="N30" s="139"/>
      <c r="O30" s="139"/>
      <c r="P30" s="145"/>
      <c r="Q30" s="145"/>
      <c r="R30" s="145"/>
      <c r="S30" s="139"/>
      <c r="T30" s="139"/>
      <c r="U30" s="144"/>
    </row>
    <row r="31" spans="3:31" ht="15.75">
      <c r="C31" s="139" t="s">
        <v>49</v>
      </c>
      <c r="D31" s="189" t="s">
        <v>57</v>
      </c>
      <c r="E31" s="146"/>
      <c r="F31" s="146"/>
      <c r="N31" s="1">
        <v>1</v>
      </c>
      <c r="P31" s="486" t="s">
        <v>50</v>
      </c>
      <c r="Q31" s="486"/>
      <c r="R31" s="486"/>
      <c r="S31" s="486"/>
      <c r="T31" s="486"/>
      <c r="U31" s="486"/>
      <c r="W31" s="148">
        <v>1</v>
      </c>
      <c r="X31" s="149" t="str">
        <f aca="true" t="shared" si="1" ref="X31:X38">IF($N$29=1,AA31,IF($N$29=2,AB31,IF($N$29=3,AC31,IF($N$29=4,AD31,IF($N$29=5,AE31," ")))))</f>
        <v>Příbor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Příbor</v>
      </c>
    </row>
    <row r="32" spans="3:31" ht="15">
      <c r="C32" s="139" t="s">
        <v>51</v>
      </c>
      <c r="D32" s="195">
        <v>40333</v>
      </c>
      <c r="E32" s="151"/>
      <c r="F32" s="151"/>
      <c r="N32" s="1">
        <v>2</v>
      </c>
      <c r="P32" s="486" t="s">
        <v>52</v>
      </c>
      <c r="Q32" s="486"/>
      <c r="R32" s="486"/>
      <c r="S32" s="486"/>
      <c r="T32" s="486"/>
      <c r="U32" s="486"/>
      <c r="W32" s="148">
        <v>2</v>
      </c>
      <c r="X32" s="149" t="str">
        <f t="shared" si="1"/>
        <v>Hukvaldy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Hukvaldy</v>
      </c>
    </row>
    <row r="33" spans="3:31" ht="15">
      <c r="C33" s="139"/>
      <c r="N33" s="1">
        <v>3</v>
      </c>
      <c r="P33" s="472" t="s">
        <v>53</v>
      </c>
      <c r="Q33" s="472"/>
      <c r="R33" s="472"/>
      <c r="S33" s="472"/>
      <c r="T33" s="472"/>
      <c r="U33" s="472"/>
      <c r="W33" s="148">
        <v>3</v>
      </c>
      <c r="X33" s="149" t="str">
        <f t="shared" si="1"/>
        <v>Proskovice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</v>
      </c>
    </row>
    <row r="34" spans="2:31" ht="18.75">
      <c r="B34" s="152">
        <v>3</v>
      </c>
      <c r="C34" s="135" t="s">
        <v>54</v>
      </c>
      <c r="D34" s="469" t="str">
        <f>IF(B34=1,X31,IF(B34=2,X32,IF(B34=3,X33,IF(B34=4,X34,IF(B34=5,X35,IF(B34=6,X36,IF(B34=7,X37,IF(B34=8,X38," "))))))))</f>
        <v>Proskovice</v>
      </c>
      <c r="E34" s="470"/>
      <c r="F34" s="470"/>
      <c r="G34" s="470"/>
      <c r="H34" s="470"/>
      <c r="I34" s="471"/>
      <c r="N34" s="1">
        <v>4</v>
      </c>
      <c r="P34" s="472" t="s">
        <v>55</v>
      </c>
      <c r="Q34" s="472"/>
      <c r="R34" s="472"/>
      <c r="S34" s="472"/>
      <c r="T34" s="472"/>
      <c r="U34" s="472"/>
      <c r="W34" s="148">
        <v>4</v>
      </c>
      <c r="X34" s="149" t="str">
        <f t="shared" si="1"/>
        <v>Vratimov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Vratimov </v>
      </c>
    </row>
    <row r="35" spans="2:31" ht="18.75">
      <c r="B35" s="152">
        <v>1</v>
      </c>
      <c r="C35" s="135" t="s">
        <v>56</v>
      </c>
      <c r="D35" s="469" t="str">
        <f>IF(B35=1,X31,IF(B35=2,X32,IF(B35=3,X33,IF(B35=4,X34,IF(B35=5,X35,IF(B35=6,X36,IF(B35=7,X37,IF(B35=8,X38," "))))))))</f>
        <v>Příbor</v>
      </c>
      <c r="E35" s="470"/>
      <c r="F35" s="470"/>
      <c r="G35" s="470"/>
      <c r="H35" s="470"/>
      <c r="I35" s="471"/>
      <c r="N35" s="1">
        <v>5</v>
      </c>
      <c r="P35" s="472" t="s">
        <v>32</v>
      </c>
      <c r="Q35" s="472"/>
      <c r="R35" s="472"/>
      <c r="S35" s="472"/>
      <c r="T35" s="472"/>
      <c r="U35" s="472"/>
      <c r="W35" s="148">
        <v>5</v>
      </c>
      <c r="X35" s="149" t="str">
        <f t="shared" si="1"/>
        <v>Výškovice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Výškovice</v>
      </c>
    </row>
    <row r="36" spans="23:31" ht="14.25">
      <c r="W36" s="148">
        <v>6</v>
      </c>
      <c r="X36" s="149" t="str">
        <f t="shared" si="1"/>
        <v>Krmelín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Krmelín</v>
      </c>
    </row>
    <row r="37" spans="3:31" ht="14.25">
      <c r="C37" s="153" t="s">
        <v>58</v>
      </c>
      <c r="D37" s="154"/>
      <c r="E37" s="479" t="s">
        <v>59</v>
      </c>
      <c r="F37" s="480"/>
      <c r="G37" s="480"/>
      <c r="H37" s="480"/>
      <c r="I37" s="480"/>
      <c r="J37" s="480"/>
      <c r="K37" s="480"/>
      <c r="L37" s="480"/>
      <c r="M37" s="480"/>
      <c r="N37" s="480" t="s">
        <v>60</v>
      </c>
      <c r="O37" s="480"/>
      <c r="P37" s="480"/>
      <c r="Q37" s="480"/>
      <c r="R37" s="480"/>
      <c r="S37" s="480"/>
      <c r="T37" s="480"/>
      <c r="U37" s="480"/>
      <c r="V37" s="155"/>
      <c r="W37" s="148">
        <v>7</v>
      </c>
      <c r="X37" s="149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57"/>
      <c r="C38" s="158" t="s">
        <v>7</v>
      </c>
      <c r="D38" s="159" t="s">
        <v>8</v>
      </c>
      <c r="E38" s="459" t="s">
        <v>61</v>
      </c>
      <c r="F38" s="460"/>
      <c r="G38" s="461"/>
      <c r="H38" s="462" t="s">
        <v>62</v>
      </c>
      <c r="I38" s="460"/>
      <c r="J38" s="461" t="s">
        <v>62</v>
      </c>
      <c r="K38" s="462" t="s">
        <v>63</v>
      </c>
      <c r="L38" s="460"/>
      <c r="M38" s="460" t="s">
        <v>63</v>
      </c>
      <c r="N38" s="462" t="s">
        <v>64</v>
      </c>
      <c r="O38" s="460"/>
      <c r="P38" s="461"/>
      <c r="Q38" s="462" t="s">
        <v>65</v>
      </c>
      <c r="R38" s="460"/>
      <c r="S38" s="461"/>
      <c r="T38" s="160" t="s">
        <v>66</v>
      </c>
      <c r="U38" s="161"/>
      <c r="V38" s="162"/>
      <c r="W38" s="148">
        <v>8</v>
      </c>
      <c r="X38" s="149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63" t="s">
        <v>61</v>
      </c>
      <c r="AG38" s="163" t="s">
        <v>62</v>
      </c>
      <c r="AH38" s="163" t="s">
        <v>63</v>
      </c>
      <c r="AI38" s="163" t="s">
        <v>61</v>
      </c>
      <c r="AJ38" s="163" t="s">
        <v>62</v>
      </c>
      <c r="AK38" s="163" t="s">
        <v>63</v>
      </c>
    </row>
    <row r="39" spans="2:37" ht="24.75" customHeight="1">
      <c r="B39" s="164" t="s">
        <v>61</v>
      </c>
      <c r="C39" s="123" t="s">
        <v>166</v>
      </c>
      <c r="D39" s="129" t="s">
        <v>167</v>
      </c>
      <c r="E39" s="125">
        <v>0</v>
      </c>
      <c r="F39" s="165" t="s">
        <v>17</v>
      </c>
      <c r="G39" s="126">
        <v>6</v>
      </c>
      <c r="H39" s="127">
        <v>2</v>
      </c>
      <c r="I39" s="165" t="s">
        <v>17</v>
      </c>
      <c r="J39" s="126">
        <v>6</v>
      </c>
      <c r="K39" s="127"/>
      <c r="L39" s="165" t="s">
        <v>17</v>
      </c>
      <c r="M39" s="128"/>
      <c r="N39" s="166">
        <f>E39+H39+K39</f>
        <v>2</v>
      </c>
      <c r="O39" s="167" t="s">
        <v>17</v>
      </c>
      <c r="P39" s="168">
        <f>G39+J39+M39</f>
        <v>12</v>
      </c>
      <c r="Q39" s="166">
        <f>SUM(AF39:AH39)</f>
        <v>0</v>
      </c>
      <c r="R39" s="167" t="s">
        <v>17</v>
      </c>
      <c r="S39" s="168">
        <f>SUM(AI39:AK39)</f>
        <v>2</v>
      </c>
      <c r="T39" s="169">
        <f>IF(Q39&gt;S39,1,0)</f>
        <v>0</v>
      </c>
      <c r="U39" s="170">
        <f>IF(S39&gt;Q39,1,0)</f>
        <v>1</v>
      </c>
      <c r="V39" s="155"/>
      <c r="X39" s="171"/>
      <c r="AF39" s="172">
        <f>IF(E39&gt;G39,1,0)</f>
        <v>0</v>
      </c>
      <c r="AG39" s="172">
        <f>IF(H39&gt;J39,1,0)</f>
        <v>0</v>
      </c>
      <c r="AH39" s="172">
        <f>IF(K39+M39&gt;0,IF(K39&gt;M39,1,0),0)</f>
        <v>0</v>
      </c>
      <c r="AI39" s="172">
        <f>IF(G39&gt;E39,1,0)</f>
        <v>1</v>
      </c>
      <c r="AJ39" s="172">
        <f>IF(J39&gt;H39,1,0)</f>
        <v>1</v>
      </c>
      <c r="AK39" s="172">
        <f>IF(K39+M39&gt;0,IF(M39&gt;K39,1,0),0)</f>
        <v>0</v>
      </c>
    </row>
    <row r="40" spans="2:37" ht="24.75" customHeight="1">
      <c r="B40" s="164" t="s">
        <v>62</v>
      </c>
      <c r="C40" s="130" t="s">
        <v>168</v>
      </c>
      <c r="D40" s="123" t="s">
        <v>169</v>
      </c>
      <c r="E40" s="125">
        <v>4</v>
      </c>
      <c r="F40" s="165" t="s">
        <v>17</v>
      </c>
      <c r="G40" s="126">
        <v>6</v>
      </c>
      <c r="H40" s="127">
        <v>7</v>
      </c>
      <c r="I40" s="165" t="s">
        <v>17</v>
      </c>
      <c r="J40" s="126">
        <v>6</v>
      </c>
      <c r="K40" s="127">
        <v>6</v>
      </c>
      <c r="L40" s="165" t="s">
        <v>17</v>
      </c>
      <c r="M40" s="128">
        <v>4</v>
      </c>
      <c r="N40" s="166">
        <f>E40+H40+K40</f>
        <v>17</v>
      </c>
      <c r="O40" s="167" t="s">
        <v>17</v>
      </c>
      <c r="P40" s="168">
        <f>G40+J40+M40</f>
        <v>16</v>
      </c>
      <c r="Q40" s="166">
        <f>SUM(AF40:AH40)</f>
        <v>2</v>
      </c>
      <c r="R40" s="167" t="s">
        <v>17</v>
      </c>
      <c r="S40" s="168">
        <f>SUM(AI40:AK40)</f>
        <v>1</v>
      </c>
      <c r="T40" s="169">
        <f>IF(Q40&gt;S40,1,0)</f>
        <v>1</v>
      </c>
      <c r="U40" s="170">
        <f>IF(S40&gt;Q40,1,0)</f>
        <v>0</v>
      </c>
      <c r="V40" s="155"/>
      <c r="AF40" s="172">
        <f>IF(E40&gt;G40,1,0)</f>
        <v>0</v>
      </c>
      <c r="AG40" s="172">
        <f>IF(H40&gt;J40,1,0)</f>
        <v>1</v>
      </c>
      <c r="AH40" s="172">
        <f>IF(K40+M40&gt;0,IF(K40&gt;M40,1,0),0)</f>
        <v>1</v>
      </c>
      <c r="AI40" s="172">
        <f>IF(G40&gt;E40,1,0)</f>
        <v>1</v>
      </c>
      <c r="AJ40" s="172">
        <f>IF(J40&gt;H40,1,0)</f>
        <v>0</v>
      </c>
      <c r="AK40" s="172">
        <f>IF(K40+M40&gt;0,IF(M40&gt;K40,1,0),0)</f>
        <v>0</v>
      </c>
    </row>
    <row r="41" spans="2:37" ht="24.75" customHeight="1">
      <c r="B41" s="473" t="s">
        <v>63</v>
      </c>
      <c r="C41" s="123" t="s">
        <v>166</v>
      </c>
      <c r="D41" s="129" t="s">
        <v>167</v>
      </c>
      <c r="E41" s="475">
        <v>0</v>
      </c>
      <c r="F41" s="463" t="s">
        <v>17</v>
      </c>
      <c r="G41" s="465">
        <v>6</v>
      </c>
      <c r="H41" s="467">
        <v>2</v>
      </c>
      <c r="I41" s="463" t="s">
        <v>17</v>
      </c>
      <c r="J41" s="465">
        <v>6</v>
      </c>
      <c r="K41" s="467"/>
      <c r="L41" s="463" t="s">
        <v>17</v>
      </c>
      <c r="M41" s="477"/>
      <c r="N41" s="451">
        <f>E41+H41+K41</f>
        <v>2</v>
      </c>
      <c r="O41" s="453" t="s">
        <v>17</v>
      </c>
      <c r="P41" s="455">
        <f>G41+J41+M41</f>
        <v>12</v>
      </c>
      <c r="Q41" s="451">
        <f>SUM(AF41:AH41)</f>
        <v>0</v>
      </c>
      <c r="R41" s="453" t="s">
        <v>17</v>
      </c>
      <c r="S41" s="455">
        <f>SUM(AI41:AK41)</f>
        <v>2</v>
      </c>
      <c r="T41" s="457">
        <f>IF(Q41&gt;S41,1,0)</f>
        <v>0</v>
      </c>
      <c r="U41" s="449">
        <f>IF(S41&gt;Q41,1,0)</f>
        <v>1</v>
      </c>
      <c r="V41" s="173"/>
      <c r="AF41" s="172">
        <f>IF(E41&gt;G41,1,0)</f>
        <v>0</v>
      </c>
      <c r="AG41" s="172">
        <f>IF(H41&gt;J41,1,0)</f>
        <v>0</v>
      </c>
      <c r="AH41" s="172">
        <f>IF(K41+M41&gt;0,IF(K41&gt;M41,1,0),0)</f>
        <v>0</v>
      </c>
      <c r="AI41" s="172">
        <f>IF(G41&gt;E41,1,0)</f>
        <v>1</v>
      </c>
      <c r="AJ41" s="172">
        <f>IF(J41&gt;H41,1,0)</f>
        <v>1</v>
      </c>
      <c r="AK41" s="172">
        <f>IF(K41+M41&gt;0,IF(M41&gt;K41,1,0),0)</f>
        <v>0</v>
      </c>
    </row>
    <row r="42" spans="2:22" ht="24.75" customHeight="1">
      <c r="B42" s="474"/>
      <c r="C42" s="130" t="s">
        <v>168</v>
      </c>
      <c r="D42" s="132" t="s">
        <v>170</v>
      </c>
      <c r="E42" s="476"/>
      <c r="F42" s="464"/>
      <c r="G42" s="466"/>
      <c r="H42" s="468"/>
      <c r="I42" s="464"/>
      <c r="J42" s="466"/>
      <c r="K42" s="468"/>
      <c r="L42" s="464"/>
      <c r="M42" s="478"/>
      <c r="N42" s="452"/>
      <c r="O42" s="454"/>
      <c r="P42" s="456"/>
      <c r="Q42" s="452"/>
      <c r="R42" s="454"/>
      <c r="S42" s="456"/>
      <c r="T42" s="458"/>
      <c r="U42" s="450"/>
      <c r="V42" s="173"/>
    </row>
    <row r="43" spans="2:22" ht="24.75" customHeight="1">
      <c r="B43" s="174"/>
      <c r="C43" s="175" t="s">
        <v>67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>
        <f>SUM(N39:N42)</f>
        <v>21</v>
      </c>
      <c r="O43" s="167" t="s">
        <v>17</v>
      </c>
      <c r="P43" s="178">
        <f>SUM(P39:P42)</f>
        <v>40</v>
      </c>
      <c r="Q43" s="177">
        <f>SUM(Q39:Q42)</f>
        <v>2</v>
      </c>
      <c r="R43" s="179" t="s">
        <v>17</v>
      </c>
      <c r="S43" s="178">
        <f>SUM(S39:S42)</f>
        <v>5</v>
      </c>
      <c r="T43" s="169">
        <f>SUM(T39:T42)</f>
        <v>1</v>
      </c>
      <c r="U43" s="170">
        <f>SUM(U39:U42)</f>
        <v>2</v>
      </c>
      <c r="V43" s="155"/>
    </row>
    <row r="44" spans="2:22" ht="24.75" customHeight="1">
      <c r="B44" s="174"/>
      <c r="C44" s="180" t="s">
        <v>68</v>
      </c>
      <c r="D44" s="181" t="str">
        <f>IF(T43&gt;U43,D34,IF(U43&gt;T43,D35,IF(U43+T43=0," ","CHYBA ZADÁNÍ")))</f>
        <v>Příbor</v>
      </c>
      <c r="E44" s="175"/>
      <c r="F44" s="175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80"/>
      <c r="V44" s="182"/>
    </row>
    <row r="45" spans="2:22" ht="14.25">
      <c r="B45" s="174"/>
      <c r="C45" s="180" t="s">
        <v>69</v>
      </c>
      <c r="G45" s="184"/>
      <c r="H45" s="184"/>
      <c r="I45" s="184"/>
      <c r="J45" s="184"/>
      <c r="K45" s="184"/>
      <c r="L45" s="184"/>
      <c r="M45" s="184"/>
      <c r="N45" s="182"/>
      <c r="O45" s="182"/>
      <c r="Q45" s="185"/>
      <c r="R45" s="185"/>
      <c r="S45" s="184"/>
      <c r="T45" s="184"/>
      <c r="U45" s="184"/>
      <c r="V45" s="182"/>
    </row>
    <row r="46" spans="3:21" ht="14.25">
      <c r="C46" s="185"/>
      <c r="D46" s="185"/>
      <c r="E46" s="185"/>
      <c r="F46" s="185"/>
      <c r="G46" s="185"/>
      <c r="H46" s="185"/>
      <c r="I46" s="185"/>
      <c r="J46" s="190" t="s">
        <v>54</v>
      </c>
      <c r="K46" s="190"/>
      <c r="L46" s="190"/>
      <c r="M46" s="185"/>
      <c r="N46" s="185"/>
      <c r="O46" s="185"/>
      <c r="P46" s="185"/>
      <c r="Q46" s="185"/>
      <c r="R46" s="185"/>
      <c r="S46" s="185"/>
      <c r="T46" s="190" t="s">
        <v>56</v>
      </c>
      <c r="U46" s="185"/>
    </row>
    <row r="47" spans="3:21" ht="15">
      <c r="C47" s="191" t="s">
        <v>70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3:21" ht="14.25"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3:21" ht="14.25"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1" spans="2:21" ht="26.25">
      <c r="B51" s="154"/>
      <c r="C51" s="154"/>
      <c r="D51" s="154"/>
      <c r="E51" s="154"/>
      <c r="F51" s="186" t="s">
        <v>39</v>
      </c>
      <c r="G51" s="154"/>
      <c r="H51" s="187"/>
      <c r="I51" s="187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6:9" ht="26.25">
      <c r="F52" s="133"/>
      <c r="H52" s="134"/>
      <c r="I52" s="134"/>
    </row>
    <row r="53" spans="3:24" ht="20.25">
      <c r="C53" s="135" t="s">
        <v>40</v>
      </c>
      <c r="D53" s="136" t="s">
        <v>41</v>
      </c>
      <c r="E53" s="135"/>
      <c r="F53" s="135"/>
      <c r="G53" s="135"/>
      <c r="H53" s="135"/>
      <c r="I53" s="135"/>
      <c r="J53" s="135"/>
      <c r="K53" s="135"/>
      <c r="L53" s="135"/>
      <c r="P53" s="481" t="s">
        <v>42</v>
      </c>
      <c r="Q53" s="481"/>
      <c r="R53" s="137"/>
      <c r="S53" s="137"/>
      <c r="T53" s="482">
        <f>'Rozlosování-přehled'!$K$1</f>
        <v>2010</v>
      </c>
      <c r="U53" s="482"/>
      <c r="X53" s="138" t="s">
        <v>0</v>
      </c>
    </row>
    <row r="54" spans="3:31" ht="18">
      <c r="C54" s="139" t="s">
        <v>43</v>
      </c>
      <c r="D54" s="188"/>
      <c r="N54" s="141">
        <v>5</v>
      </c>
      <c r="P54" s="483" t="str">
        <f>IF(N54=1,P56,IF(N54=2,P57,IF(N54=3,P58,IF(N54=4,P59,IF(N54=5,P60," ")))))</f>
        <v>ŽENY</v>
      </c>
      <c r="Q54" s="484"/>
      <c r="R54" s="484"/>
      <c r="S54" s="484"/>
      <c r="T54" s="484"/>
      <c r="U54" s="485"/>
      <c r="W54" s="142" t="s">
        <v>1</v>
      </c>
      <c r="X54" s="13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139"/>
      <c r="D55" s="144"/>
      <c r="E55" s="144"/>
      <c r="F55" s="144"/>
      <c r="G55" s="139"/>
      <c r="H55" s="139"/>
      <c r="I55" s="139"/>
      <c r="J55" s="144"/>
      <c r="K55" s="144"/>
      <c r="L55" s="144"/>
      <c r="M55" s="139"/>
      <c r="N55" s="139"/>
      <c r="O55" s="139"/>
      <c r="P55" s="145"/>
      <c r="Q55" s="145"/>
      <c r="R55" s="145"/>
      <c r="S55" s="139"/>
      <c r="T55" s="139"/>
      <c r="U55" s="144"/>
    </row>
    <row r="56" spans="3:31" ht="15.75">
      <c r="C56" s="139" t="s">
        <v>49</v>
      </c>
      <c r="D56" s="189" t="s">
        <v>173</v>
      </c>
      <c r="E56" s="146"/>
      <c r="F56" s="146"/>
      <c r="N56" s="1">
        <v>1</v>
      </c>
      <c r="P56" s="486" t="s">
        <v>50</v>
      </c>
      <c r="Q56" s="486"/>
      <c r="R56" s="486"/>
      <c r="S56" s="486"/>
      <c r="T56" s="486"/>
      <c r="U56" s="486"/>
      <c r="W56" s="148">
        <v>1</v>
      </c>
      <c r="X56" s="149" t="str">
        <f aca="true" t="shared" si="3" ref="X56:X63">IF($N$29=1,AA56,IF($N$29=2,AB56,IF($N$29=3,AC56,IF($N$29=4,AD56,IF($N$29=5,AE56," ")))))</f>
        <v>Příbor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 t="str">
        <f t="shared" si="4"/>
        <v>Příbor</v>
      </c>
    </row>
    <row r="57" spans="3:31" ht="15">
      <c r="C57" s="139" t="s">
        <v>51</v>
      </c>
      <c r="D57" s="195">
        <v>40334</v>
      </c>
      <c r="E57" s="151"/>
      <c r="F57" s="151"/>
      <c r="N57" s="1">
        <v>2</v>
      </c>
      <c r="P57" s="486" t="s">
        <v>52</v>
      </c>
      <c r="Q57" s="486"/>
      <c r="R57" s="486"/>
      <c r="S57" s="486"/>
      <c r="T57" s="486"/>
      <c r="U57" s="486"/>
      <c r="W57" s="148">
        <v>2</v>
      </c>
      <c r="X57" s="149" t="str">
        <f t="shared" si="3"/>
        <v>Hukvaldy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 t="str">
        <f t="shared" si="4"/>
        <v>Hukvaldy</v>
      </c>
    </row>
    <row r="58" spans="3:31" ht="15">
      <c r="C58" s="139"/>
      <c r="N58" s="1">
        <v>3</v>
      </c>
      <c r="P58" s="472" t="s">
        <v>53</v>
      </c>
      <c r="Q58" s="472"/>
      <c r="R58" s="472"/>
      <c r="S58" s="472"/>
      <c r="T58" s="472"/>
      <c r="U58" s="472"/>
      <c r="W58" s="148">
        <v>3</v>
      </c>
      <c r="X58" s="149" t="str">
        <f t="shared" si="3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 t="str">
        <f t="shared" si="4"/>
        <v>Proskovice</v>
      </c>
    </row>
    <row r="59" spans="2:31" ht="18">
      <c r="B59" s="152">
        <v>4</v>
      </c>
      <c r="C59" s="135" t="s">
        <v>54</v>
      </c>
      <c r="D59" s="469" t="str">
        <f>IF(B59=1,X56,IF(B59=2,X57,IF(B59=3,X58,IF(B59=4,X59,IF(B59=5,X60,IF(B59=6,X61,IF(B59=7,X62,IF(B59=8,X63," "))))))))</f>
        <v>Vratimov </v>
      </c>
      <c r="E59" s="470"/>
      <c r="F59" s="470"/>
      <c r="G59" s="470"/>
      <c r="H59" s="470"/>
      <c r="I59" s="471"/>
      <c r="N59" s="1">
        <v>4</v>
      </c>
      <c r="P59" s="472" t="s">
        <v>55</v>
      </c>
      <c r="Q59" s="472"/>
      <c r="R59" s="472"/>
      <c r="S59" s="472"/>
      <c r="T59" s="472"/>
      <c r="U59" s="472"/>
      <c r="W59" s="148">
        <v>4</v>
      </c>
      <c r="X59" s="149" t="str">
        <f t="shared" si="3"/>
        <v>Vratimov 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 t="str">
        <f t="shared" si="4"/>
        <v>Vratimov </v>
      </c>
    </row>
    <row r="60" spans="2:31" ht="18">
      <c r="B60" s="152">
        <v>5</v>
      </c>
      <c r="C60" s="135" t="s">
        <v>56</v>
      </c>
      <c r="D60" s="469" t="str">
        <f>IF(B60=1,X56,IF(B60=2,X57,IF(B60=3,X58,IF(B60=4,X59,IF(B60=5,X60,IF(B60=6,X61,IF(B60=7,X62,IF(B60=8,X63," "))))))))</f>
        <v>Výškovice</v>
      </c>
      <c r="E60" s="470"/>
      <c r="F60" s="470"/>
      <c r="G60" s="470"/>
      <c r="H60" s="470"/>
      <c r="I60" s="471"/>
      <c r="N60" s="1">
        <v>5</v>
      </c>
      <c r="P60" s="472" t="s">
        <v>32</v>
      </c>
      <c r="Q60" s="472"/>
      <c r="R60" s="472"/>
      <c r="S60" s="472"/>
      <c r="T60" s="472"/>
      <c r="U60" s="472"/>
      <c r="W60" s="148">
        <v>5</v>
      </c>
      <c r="X60" s="149" t="str">
        <f t="shared" si="3"/>
        <v>Výškovice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 t="str">
        <f t="shared" si="4"/>
        <v>Výškovice</v>
      </c>
    </row>
    <row r="61" spans="23:31" ht="14.25">
      <c r="W61" s="148">
        <v>6</v>
      </c>
      <c r="X61" s="149" t="str">
        <f t="shared" si="3"/>
        <v>Krmelín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 t="str">
        <f t="shared" si="4"/>
        <v>Krmelín</v>
      </c>
    </row>
    <row r="62" spans="3:31" ht="14.25">
      <c r="C62" s="153" t="s">
        <v>58</v>
      </c>
      <c r="D62" s="154"/>
      <c r="E62" s="479" t="s">
        <v>59</v>
      </c>
      <c r="F62" s="480"/>
      <c r="G62" s="480"/>
      <c r="H62" s="480"/>
      <c r="I62" s="480"/>
      <c r="J62" s="480"/>
      <c r="K62" s="480"/>
      <c r="L62" s="480"/>
      <c r="M62" s="480"/>
      <c r="N62" s="480" t="s">
        <v>60</v>
      </c>
      <c r="O62" s="480"/>
      <c r="P62" s="480"/>
      <c r="Q62" s="480"/>
      <c r="R62" s="480"/>
      <c r="S62" s="480"/>
      <c r="T62" s="480"/>
      <c r="U62" s="480"/>
      <c r="V62" s="155"/>
      <c r="W62" s="148">
        <v>7</v>
      </c>
      <c r="X62" s="149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57"/>
      <c r="C63" s="158" t="s">
        <v>7</v>
      </c>
      <c r="D63" s="159" t="s">
        <v>8</v>
      </c>
      <c r="E63" s="459" t="s">
        <v>61</v>
      </c>
      <c r="F63" s="460"/>
      <c r="G63" s="461"/>
      <c r="H63" s="462" t="s">
        <v>62</v>
      </c>
      <c r="I63" s="460"/>
      <c r="J63" s="461" t="s">
        <v>62</v>
      </c>
      <c r="K63" s="462" t="s">
        <v>63</v>
      </c>
      <c r="L63" s="460"/>
      <c r="M63" s="460" t="s">
        <v>63</v>
      </c>
      <c r="N63" s="462" t="s">
        <v>64</v>
      </c>
      <c r="O63" s="460"/>
      <c r="P63" s="461"/>
      <c r="Q63" s="462" t="s">
        <v>65</v>
      </c>
      <c r="R63" s="460"/>
      <c r="S63" s="461"/>
      <c r="T63" s="160" t="s">
        <v>66</v>
      </c>
      <c r="U63" s="161"/>
      <c r="V63" s="162"/>
      <c r="W63" s="148">
        <v>8</v>
      </c>
      <c r="X63" s="149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63" t="s">
        <v>61</v>
      </c>
      <c r="AG63" s="163" t="s">
        <v>62</v>
      </c>
      <c r="AH63" s="163" t="s">
        <v>63</v>
      </c>
      <c r="AI63" s="163" t="s">
        <v>61</v>
      </c>
      <c r="AJ63" s="163" t="s">
        <v>62</v>
      </c>
      <c r="AK63" s="163" t="s">
        <v>63</v>
      </c>
    </row>
    <row r="64" spans="2:37" ht="15.75">
      <c r="B64" s="164" t="s">
        <v>61</v>
      </c>
      <c r="C64" s="123" t="s">
        <v>174</v>
      </c>
      <c r="D64" s="129" t="s">
        <v>156</v>
      </c>
      <c r="E64" s="125">
        <v>0</v>
      </c>
      <c r="F64" s="165" t="s">
        <v>17</v>
      </c>
      <c r="G64" s="126">
        <v>6</v>
      </c>
      <c r="H64" s="127">
        <v>2</v>
      </c>
      <c r="I64" s="165" t="s">
        <v>17</v>
      </c>
      <c r="J64" s="126">
        <v>6</v>
      </c>
      <c r="K64" s="127"/>
      <c r="L64" s="165" t="s">
        <v>17</v>
      </c>
      <c r="M64" s="128"/>
      <c r="N64" s="166">
        <f>E64+H64+K64</f>
        <v>2</v>
      </c>
      <c r="O64" s="167" t="s">
        <v>17</v>
      </c>
      <c r="P64" s="168">
        <f>G64+J64+M64</f>
        <v>12</v>
      </c>
      <c r="Q64" s="166">
        <f>SUM(AF64:AH64)</f>
        <v>0</v>
      </c>
      <c r="R64" s="167" t="s">
        <v>17</v>
      </c>
      <c r="S64" s="168">
        <f>SUM(AI64:AK64)</f>
        <v>2</v>
      </c>
      <c r="T64" s="169">
        <f>IF(Q64&gt;S64,1,0)</f>
        <v>0</v>
      </c>
      <c r="U64" s="170">
        <f>IF(S64&gt;Q64,1,0)</f>
        <v>1</v>
      </c>
      <c r="V64" s="155"/>
      <c r="X64" s="171"/>
      <c r="AF64" s="172">
        <f>IF(E64&gt;G64,1,0)</f>
        <v>0</v>
      </c>
      <c r="AG64" s="172">
        <f>IF(H64&gt;J64,1,0)</f>
        <v>0</v>
      </c>
      <c r="AH64" s="172">
        <f>IF(K64+M64&gt;0,IF(K64&gt;M64,1,0),0)</f>
        <v>0</v>
      </c>
      <c r="AI64" s="172">
        <f>IF(G64&gt;E64,1,0)</f>
        <v>1</v>
      </c>
      <c r="AJ64" s="172">
        <f>IF(J64&gt;H64,1,0)</f>
        <v>1</v>
      </c>
      <c r="AK64" s="172">
        <f>IF(K64+M64&gt;0,IF(M64&gt;K64,1,0),0)</f>
        <v>0</v>
      </c>
    </row>
    <row r="65" spans="2:37" ht="15.75">
      <c r="B65" s="164" t="s">
        <v>62</v>
      </c>
      <c r="C65" s="130" t="s">
        <v>175</v>
      </c>
      <c r="D65" s="123" t="s">
        <v>155</v>
      </c>
      <c r="E65" s="125">
        <v>0</v>
      </c>
      <c r="F65" s="165" t="s">
        <v>17</v>
      </c>
      <c r="G65" s="126">
        <v>6</v>
      </c>
      <c r="H65" s="127">
        <v>0</v>
      </c>
      <c r="I65" s="165" t="s">
        <v>17</v>
      </c>
      <c r="J65" s="126">
        <v>6</v>
      </c>
      <c r="K65" s="127"/>
      <c r="L65" s="165" t="s">
        <v>17</v>
      </c>
      <c r="M65" s="128"/>
      <c r="N65" s="166">
        <f>E65+H65+K65</f>
        <v>0</v>
      </c>
      <c r="O65" s="167" t="s">
        <v>17</v>
      </c>
      <c r="P65" s="168">
        <f>G65+J65+M65</f>
        <v>12</v>
      </c>
      <c r="Q65" s="166">
        <f>SUM(AF65:AH65)</f>
        <v>0</v>
      </c>
      <c r="R65" s="167" t="s">
        <v>17</v>
      </c>
      <c r="S65" s="168">
        <f>SUM(AI65:AK65)</f>
        <v>2</v>
      </c>
      <c r="T65" s="169">
        <f>IF(Q65&gt;S65,1,0)</f>
        <v>0</v>
      </c>
      <c r="U65" s="170">
        <f>IF(S65&gt;Q65,1,0)</f>
        <v>1</v>
      </c>
      <c r="V65" s="155"/>
      <c r="AF65" s="172">
        <f>IF(E65&gt;G65,1,0)</f>
        <v>0</v>
      </c>
      <c r="AG65" s="172">
        <f>IF(H65&gt;J65,1,0)</f>
        <v>0</v>
      </c>
      <c r="AH65" s="172">
        <f>IF(K65+M65&gt;0,IF(K65&gt;M65,1,0),0)</f>
        <v>0</v>
      </c>
      <c r="AI65" s="172">
        <f>IF(G65&gt;E65,1,0)</f>
        <v>1</v>
      </c>
      <c r="AJ65" s="172">
        <f>IF(J65&gt;H65,1,0)</f>
        <v>1</v>
      </c>
      <c r="AK65" s="172">
        <f>IF(K65+M65&gt;0,IF(M65&gt;K65,1,0),0)</f>
        <v>0</v>
      </c>
    </row>
    <row r="66" spans="2:37" ht="14.25" customHeight="1">
      <c r="B66" s="473" t="s">
        <v>63</v>
      </c>
      <c r="C66" s="130" t="s">
        <v>174</v>
      </c>
      <c r="D66" s="129" t="s">
        <v>156</v>
      </c>
      <c r="E66" s="475">
        <v>6</v>
      </c>
      <c r="F66" s="463" t="s">
        <v>17</v>
      </c>
      <c r="G66" s="465">
        <v>4</v>
      </c>
      <c r="H66" s="467">
        <v>5</v>
      </c>
      <c r="I66" s="463" t="s">
        <v>17</v>
      </c>
      <c r="J66" s="465">
        <v>7</v>
      </c>
      <c r="K66" s="467">
        <v>0</v>
      </c>
      <c r="L66" s="463" t="s">
        <v>17</v>
      </c>
      <c r="M66" s="477">
        <v>6</v>
      </c>
      <c r="N66" s="451">
        <f>E66+H66+K66</f>
        <v>11</v>
      </c>
      <c r="O66" s="453" t="s">
        <v>17</v>
      </c>
      <c r="P66" s="455">
        <f>G66+J66+M66</f>
        <v>17</v>
      </c>
      <c r="Q66" s="451">
        <f>SUM(AF66:AH66)</f>
        <v>1</v>
      </c>
      <c r="R66" s="453" t="s">
        <v>17</v>
      </c>
      <c r="S66" s="455">
        <f>SUM(AI66:AK66)</f>
        <v>2</v>
      </c>
      <c r="T66" s="457">
        <f>IF(Q66&gt;S66,1,0)</f>
        <v>0</v>
      </c>
      <c r="U66" s="449">
        <f>IF(S66&gt;Q66,1,0)</f>
        <v>1</v>
      </c>
      <c r="V66" s="173"/>
      <c r="AF66" s="172">
        <f>IF(E66&gt;G66,1,0)</f>
        <v>1</v>
      </c>
      <c r="AG66" s="172">
        <f>IF(H66&gt;J66,1,0)</f>
        <v>0</v>
      </c>
      <c r="AH66" s="172">
        <f>IF(K66+M66&gt;0,IF(K66&gt;M66,1,0),0)</f>
        <v>0</v>
      </c>
      <c r="AI66" s="172">
        <f>IF(G66&gt;E66,1,0)</f>
        <v>0</v>
      </c>
      <c r="AJ66" s="172">
        <f>IF(J66&gt;H66,1,0)</f>
        <v>1</v>
      </c>
      <c r="AK66" s="172">
        <f>IF(K66+M66&gt;0,IF(M66&gt;K66,1,0),0)</f>
        <v>1</v>
      </c>
    </row>
    <row r="67" spans="2:22" ht="14.25" customHeight="1">
      <c r="B67" s="474"/>
      <c r="C67" s="131" t="s">
        <v>175</v>
      </c>
      <c r="D67" s="132" t="s">
        <v>155</v>
      </c>
      <c r="E67" s="476"/>
      <c r="F67" s="464"/>
      <c r="G67" s="466"/>
      <c r="H67" s="468"/>
      <c r="I67" s="464"/>
      <c r="J67" s="466"/>
      <c r="K67" s="468"/>
      <c r="L67" s="464"/>
      <c r="M67" s="478"/>
      <c r="N67" s="452"/>
      <c r="O67" s="454"/>
      <c r="P67" s="456"/>
      <c r="Q67" s="452"/>
      <c r="R67" s="454"/>
      <c r="S67" s="456"/>
      <c r="T67" s="458"/>
      <c r="U67" s="450"/>
      <c r="V67" s="173"/>
    </row>
    <row r="68" spans="2:22" ht="15.75">
      <c r="B68" s="174"/>
      <c r="C68" s="175" t="s">
        <v>67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7">
        <f>SUM(N64:N67)</f>
        <v>13</v>
      </c>
      <c r="O68" s="167" t="s">
        <v>17</v>
      </c>
      <c r="P68" s="178">
        <f>SUM(P64:P67)</f>
        <v>41</v>
      </c>
      <c r="Q68" s="177">
        <f>SUM(Q64:Q67)</f>
        <v>1</v>
      </c>
      <c r="R68" s="179" t="s">
        <v>17</v>
      </c>
      <c r="S68" s="178">
        <f>SUM(S64:S67)</f>
        <v>6</v>
      </c>
      <c r="T68" s="169">
        <f>SUM(T64:T67)</f>
        <v>0</v>
      </c>
      <c r="U68" s="170">
        <f>SUM(U64:U67)</f>
        <v>3</v>
      </c>
      <c r="V68" s="155"/>
    </row>
    <row r="69" spans="2:22" ht="15">
      <c r="B69" s="174"/>
      <c r="C69" s="180" t="s">
        <v>68</v>
      </c>
      <c r="D69" s="181" t="str">
        <f>IF(T68&gt;U68,D59,IF(U68&gt;T68,D60,IF(U68+T68=0," ","CHYBA ZADÁNÍ")))</f>
        <v>Výškovice</v>
      </c>
      <c r="E69" s="175"/>
      <c r="F69" s="175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80"/>
      <c r="V69" s="182"/>
    </row>
    <row r="70" spans="2:22" ht="14.25">
      <c r="B70" s="174"/>
      <c r="C70" s="180" t="s">
        <v>69</v>
      </c>
      <c r="G70" s="184"/>
      <c r="H70" s="184"/>
      <c r="I70" s="184"/>
      <c r="J70" s="184"/>
      <c r="K70" s="184"/>
      <c r="L70" s="184"/>
      <c r="M70" s="184"/>
      <c r="N70" s="182"/>
      <c r="O70" s="182"/>
      <c r="Q70" s="185"/>
      <c r="R70" s="185"/>
      <c r="S70" s="184"/>
      <c r="T70" s="184"/>
      <c r="U70" s="184"/>
      <c r="V70" s="182"/>
    </row>
    <row r="71" spans="3:21" ht="14.25">
      <c r="C71" s="185"/>
      <c r="D71" s="185"/>
      <c r="E71" s="185"/>
      <c r="F71" s="185"/>
      <c r="G71" s="185"/>
      <c r="H71" s="185"/>
      <c r="I71" s="185"/>
      <c r="J71" s="190" t="s">
        <v>54</v>
      </c>
      <c r="K71" s="190"/>
      <c r="L71" s="190"/>
      <c r="M71" s="185"/>
      <c r="N71" s="185"/>
      <c r="O71" s="185"/>
      <c r="P71" s="185"/>
      <c r="Q71" s="185"/>
      <c r="R71" s="185"/>
      <c r="S71" s="185"/>
      <c r="T71" s="190" t="s">
        <v>56</v>
      </c>
      <c r="U71" s="185"/>
    </row>
    <row r="72" spans="3:21" ht="15">
      <c r="C72" s="191" t="s">
        <v>70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</row>
  </sheetData>
  <sheetProtection selectLockedCells="1"/>
  <mergeCells count="96">
    <mergeCell ref="R41:R42"/>
    <mergeCell ref="M41:M42"/>
    <mergeCell ref="I41:I42"/>
    <mergeCell ref="B41:B42"/>
    <mergeCell ref="E41:E42"/>
    <mergeCell ref="F41:F42"/>
    <mergeCell ref="G41:G42"/>
    <mergeCell ref="J41:J42"/>
    <mergeCell ref="K41:K42"/>
    <mergeCell ref="L41:L42"/>
    <mergeCell ref="E38:G38"/>
    <mergeCell ref="H38:J38"/>
    <mergeCell ref="K38:M38"/>
    <mergeCell ref="H41:H42"/>
    <mergeCell ref="E12:M12"/>
    <mergeCell ref="N12:U12"/>
    <mergeCell ref="D34:I34"/>
    <mergeCell ref="P34:U34"/>
    <mergeCell ref="P33:U33"/>
    <mergeCell ref="D35:I35"/>
    <mergeCell ref="P35:U35"/>
    <mergeCell ref="E37:M37"/>
    <mergeCell ref="N37:U37"/>
    <mergeCell ref="T16:T17"/>
    <mergeCell ref="U16:U17"/>
    <mergeCell ref="Q16:Q17"/>
    <mergeCell ref="P6:U6"/>
    <mergeCell ref="P10:U10"/>
    <mergeCell ref="D10:I10"/>
    <mergeCell ref="T3:U3"/>
    <mergeCell ref="P3:Q3"/>
    <mergeCell ref="P4:U4"/>
    <mergeCell ref="P9:U9"/>
    <mergeCell ref="P8:U8"/>
    <mergeCell ref="B16:B17"/>
    <mergeCell ref="P16:P17"/>
    <mergeCell ref="K13:M13"/>
    <mergeCell ref="N16:N17"/>
    <mergeCell ref="E13:G13"/>
    <mergeCell ref="H13:J13"/>
    <mergeCell ref="O16:O17"/>
    <mergeCell ref="D9:I9"/>
    <mergeCell ref="P7:U7"/>
    <mergeCell ref="N13:P13"/>
    <mergeCell ref="Q13:S13"/>
    <mergeCell ref="P32:U32"/>
    <mergeCell ref="S16:S17"/>
    <mergeCell ref="P28:Q28"/>
    <mergeCell ref="T28:U28"/>
    <mergeCell ref="R16:R17"/>
    <mergeCell ref="P29:U29"/>
    <mergeCell ref="P31:U31"/>
    <mergeCell ref="Q38:S38"/>
    <mergeCell ref="P54:U54"/>
    <mergeCell ref="S41:S42"/>
    <mergeCell ref="T41:T42"/>
    <mergeCell ref="U41:U42"/>
    <mergeCell ref="N38:P38"/>
    <mergeCell ref="N41:N42"/>
    <mergeCell ref="O41:O42"/>
    <mergeCell ref="P41:P42"/>
    <mergeCell ref="Q41:Q42"/>
    <mergeCell ref="D60:I60"/>
    <mergeCell ref="P60:U60"/>
    <mergeCell ref="P53:Q53"/>
    <mergeCell ref="T53:U53"/>
    <mergeCell ref="P56:U56"/>
    <mergeCell ref="P57:U57"/>
    <mergeCell ref="P58:U58"/>
    <mergeCell ref="D59:I59"/>
    <mergeCell ref="P59:U59"/>
    <mergeCell ref="E62:M62"/>
    <mergeCell ref="N62:U62"/>
    <mergeCell ref="E63:G63"/>
    <mergeCell ref="H63:J63"/>
    <mergeCell ref="K63:M63"/>
    <mergeCell ref="N63:P63"/>
    <mergeCell ref="Q63:S63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P66:P67"/>
    <mergeCell ref="U66:U67"/>
    <mergeCell ref="Q66:Q67"/>
    <mergeCell ref="R66:R67"/>
    <mergeCell ref="S66:S67"/>
    <mergeCell ref="T66:T67"/>
    <mergeCell ref="N66:N67"/>
    <mergeCell ref="O66:O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24">
      <selection activeCell="D56" sqref="D5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33" t="s">
        <v>39</v>
      </c>
      <c r="H1" s="134"/>
      <c r="I1" s="134"/>
    </row>
    <row r="2" spans="6:9" ht="4.5" customHeight="1">
      <c r="F2" s="133"/>
      <c r="H2" s="134"/>
      <c r="I2" s="134"/>
    </row>
    <row r="3" spans="3:24" ht="21">
      <c r="C3" s="135" t="s">
        <v>40</v>
      </c>
      <c r="D3" s="136" t="s">
        <v>41</v>
      </c>
      <c r="E3" s="135"/>
      <c r="F3" s="135"/>
      <c r="G3" s="135"/>
      <c r="H3" s="135"/>
      <c r="I3" s="135"/>
      <c r="J3" s="135"/>
      <c r="K3" s="135"/>
      <c r="L3" s="135"/>
      <c r="P3" s="481" t="s">
        <v>42</v>
      </c>
      <c r="Q3" s="481"/>
      <c r="R3" s="137"/>
      <c r="S3" s="137"/>
      <c r="T3" s="482">
        <f>'Rozlosování-přehled'!$K$1</f>
        <v>2010</v>
      </c>
      <c r="U3" s="482"/>
      <c r="X3" s="138" t="s">
        <v>0</v>
      </c>
    </row>
    <row r="4" spans="3:31" ht="18.75">
      <c r="C4" s="139" t="s">
        <v>43</v>
      </c>
      <c r="D4" s="140"/>
      <c r="N4" s="141">
        <v>5</v>
      </c>
      <c r="P4" s="483" t="str">
        <f>IF(N4=1,P6,IF(N4=2,P7,IF(N4=3,P8,IF(N4=4,P9,IF(N4=5,P10," ")))))</f>
        <v>ŽENY</v>
      </c>
      <c r="Q4" s="484"/>
      <c r="R4" s="484"/>
      <c r="S4" s="484"/>
      <c r="T4" s="484"/>
      <c r="U4" s="485"/>
      <c r="W4" s="142" t="s">
        <v>1</v>
      </c>
      <c r="X4" s="143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139"/>
      <c r="D5" s="144"/>
      <c r="E5" s="144"/>
      <c r="F5" s="144"/>
      <c r="G5" s="139"/>
      <c r="H5" s="139"/>
      <c r="I5" s="139"/>
      <c r="J5" s="144"/>
      <c r="K5" s="144"/>
      <c r="L5" s="144"/>
      <c r="M5" s="139"/>
      <c r="N5" s="139"/>
      <c r="O5" s="139"/>
      <c r="P5" s="145"/>
      <c r="Q5" s="145"/>
      <c r="R5" s="145"/>
      <c r="S5" s="139"/>
      <c r="T5" s="139"/>
      <c r="U5" s="144"/>
    </row>
    <row r="6" spans="3:31" ht="14.25" customHeight="1">
      <c r="C6" s="139" t="s">
        <v>49</v>
      </c>
      <c r="D6" s="317" t="s">
        <v>33</v>
      </c>
      <c r="E6" s="146"/>
      <c r="F6" s="146"/>
      <c r="N6" s="147">
        <v>1</v>
      </c>
      <c r="P6" s="486" t="s">
        <v>50</v>
      </c>
      <c r="Q6" s="486"/>
      <c r="R6" s="486"/>
      <c r="S6" s="486"/>
      <c r="T6" s="486"/>
      <c r="U6" s="486"/>
      <c r="W6" s="148">
        <v>1</v>
      </c>
      <c r="X6" s="149" t="str">
        <f aca="true" t="shared" si="0" ref="X6:X13">IF($N$4=1,AA6,IF($N$4=2,AB6,IF($N$4=3,AC6,IF($N$4=4,AD6,IF($N$4=5,AE6," ")))))</f>
        <v>Příbor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E6" s="1" t="str">
        <f>'1.kolo'!AE6</f>
        <v>Příbor</v>
      </c>
    </row>
    <row r="7" spans="3:31" ht="16.5" customHeight="1">
      <c r="C7" s="139" t="s">
        <v>51</v>
      </c>
      <c r="D7" s="318">
        <v>40335</v>
      </c>
      <c r="E7" s="151"/>
      <c r="F7" s="151"/>
      <c r="N7" s="147">
        <v>2</v>
      </c>
      <c r="P7" s="486" t="s">
        <v>52</v>
      </c>
      <c r="Q7" s="486"/>
      <c r="R7" s="486"/>
      <c r="S7" s="486"/>
      <c r="T7" s="486"/>
      <c r="U7" s="486"/>
      <c r="W7" s="148">
        <v>2</v>
      </c>
      <c r="X7" s="149" t="str">
        <f t="shared" si="0"/>
        <v>Hukvaldy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E7" s="1" t="str">
        <f>'1.kolo'!AE7</f>
        <v>Hukvaldy</v>
      </c>
    </row>
    <row r="8" spans="3:31" ht="15" customHeight="1">
      <c r="C8" s="139"/>
      <c r="N8" s="147">
        <v>3</v>
      </c>
      <c r="P8" s="472" t="s">
        <v>53</v>
      </c>
      <c r="Q8" s="472"/>
      <c r="R8" s="472"/>
      <c r="S8" s="472"/>
      <c r="T8" s="472"/>
      <c r="U8" s="472"/>
      <c r="W8" s="148">
        <v>3</v>
      </c>
      <c r="X8" s="149" t="str">
        <f t="shared" si="0"/>
        <v>Proskovice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E8" s="1" t="str">
        <f>'1.kolo'!AE8</f>
        <v>Proskovice</v>
      </c>
    </row>
    <row r="9" spans="2:31" ht="18.75">
      <c r="B9" s="152">
        <v>6</v>
      </c>
      <c r="C9" s="135" t="s">
        <v>54</v>
      </c>
      <c r="D9" s="493" t="str">
        <f>IF(B9=1,X6,IF(B9=2,X7,IF(B9=3,X8,IF(B9=4,X9,IF(B9=5,X10,IF(B9=6,X11,IF(B9=7,X12,IF(B9=8,X13," "))))))))</f>
        <v>Krmelín</v>
      </c>
      <c r="E9" s="494"/>
      <c r="F9" s="494"/>
      <c r="G9" s="494"/>
      <c r="H9" s="494"/>
      <c r="I9" s="495"/>
      <c r="N9" s="147">
        <v>4</v>
      </c>
      <c r="P9" s="472" t="s">
        <v>55</v>
      </c>
      <c r="Q9" s="472"/>
      <c r="R9" s="472"/>
      <c r="S9" s="472"/>
      <c r="T9" s="472"/>
      <c r="U9" s="472"/>
      <c r="W9" s="148">
        <v>4</v>
      </c>
      <c r="X9" s="149" t="str">
        <f t="shared" si="0"/>
        <v>Vratimov 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E9" s="1" t="str">
        <f>'1.kolo'!AE9</f>
        <v>Vratimov </v>
      </c>
    </row>
    <row r="10" spans="2:31" ht="19.5" customHeight="1">
      <c r="B10" s="152">
        <v>5</v>
      </c>
      <c r="C10" s="135" t="s">
        <v>56</v>
      </c>
      <c r="D10" s="493" t="str">
        <f>IF(B10=1,X6,IF(B10=2,X7,IF(B10=3,X8,IF(B10=4,X9,IF(B10=5,X10,IF(B10=6,X11,IF(B10=7,X12,IF(B10=8,X13," "))))))))</f>
        <v>Výškovice</v>
      </c>
      <c r="E10" s="494"/>
      <c r="F10" s="494"/>
      <c r="G10" s="494"/>
      <c r="H10" s="494"/>
      <c r="I10" s="495"/>
      <c r="N10" s="147">
        <v>5</v>
      </c>
      <c r="P10" s="472" t="s">
        <v>32</v>
      </c>
      <c r="Q10" s="472"/>
      <c r="R10" s="472"/>
      <c r="S10" s="472"/>
      <c r="T10" s="472"/>
      <c r="U10" s="472"/>
      <c r="W10" s="148">
        <v>5</v>
      </c>
      <c r="X10" s="149" t="str">
        <f t="shared" si="0"/>
        <v>Výškovice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E10" s="1" t="str">
        <f>'1.kolo'!AE10</f>
        <v>Výškovice</v>
      </c>
    </row>
    <row r="11" spans="23:31" ht="15.75" customHeight="1">
      <c r="W11" s="148">
        <v>6</v>
      </c>
      <c r="X11" s="149" t="str">
        <f t="shared" si="0"/>
        <v>Krmelín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E11" s="1" t="str">
        <f>'1.kolo'!AE11</f>
        <v>Krmelín</v>
      </c>
    </row>
    <row r="12" spans="3:37" ht="15">
      <c r="C12" s="153" t="s">
        <v>58</v>
      </c>
      <c r="D12" s="154"/>
      <c r="E12" s="479" t="s">
        <v>59</v>
      </c>
      <c r="F12" s="480"/>
      <c r="G12" s="480"/>
      <c r="H12" s="480"/>
      <c r="I12" s="480"/>
      <c r="J12" s="480"/>
      <c r="K12" s="480"/>
      <c r="L12" s="480"/>
      <c r="M12" s="480"/>
      <c r="N12" s="480" t="s">
        <v>60</v>
      </c>
      <c r="O12" s="480"/>
      <c r="P12" s="480"/>
      <c r="Q12" s="480"/>
      <c r="R12" s="480"/>
      <c r="S12" s="480"/>
      <c r="T12" s="480"/>
      <c r="U12" s="480"/>
      <c r="V12" s="155"/>
      <c r="W12" s="148">
        <v>7</v>
      </c>
      <c r="X12" s="149">
        <f t="shared" si="0"/>
        <v>0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F12" s="139"/>
      <c r="AG12" s="156"/>
      <c r="AH12" s="156"/>
      <c r="AI12" s="138" t="s">
        <v>0</v>
      </c>
      <c r="AJ12" s="156"/>
      <c r="AK12" s="156"/>
    </row>
    <row r="13" spans="2:37" ht="21" customHeight="1">
      <c r="B13" s="157"/>
      <c r="C13" s="158" t="s">
        <v>7</v>
      </c>
      <c r="D13" s="159" t="s">
        <v>8</v>
      </c>
      <c r="E13" s="459" t="s">
        <v>61</v>
      </c>
      <c r="F13" s="460"/>
      <c r="G13" s="461"/>
      <c r="H13" s="462" t="s">
        <v>62</v>
      </c>
      <c r="I13" s="460"/>
      <c r="J13" s="461" t="s">
        <v>62</v>
      </c>
      <c r="K13" s="462" t="s">
        <v>63</v>
      </c>
      <c r="L13" s="460"/>
      <c r="M13" s="460" t="s">
        <v>63</v>
      </c>
      <c r="N13" s="462" t="s">
        <v>64</v>
      </c>
      <c r="O13" s="460"/>
      <c r="P13" s="461"/>
      <c r="Q13" s="462" t="s">
        <v>65</v>
      </c>
      <c r="R13" s="460"/>
      <c r="S13" s="461"/>
      <c r="T13" s="160" t="s">
        <v>66</v>
      </c>
      <c r="U13" s="161"/>
      <c r="V13" s="162"/>
      <c r="W13" s="148">
        <v>8</v>
      </c>
      <c r="X13" s="149">
        <f t="shared" si="0"/>
        <v>0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F13" s="163" t="s">
        <v>61</v>
      </c>
      <c r="AG13" s="163" t="s">
        <v>62</v>
      </c>
      <c r="AH13" s="163" t="s">
        <v>63</v>
      </c>
      <c r="AI13" s="163" t="s">
        <v>61</v>
      </c>
      <c r="AJ13" s="163" t="s">
        <v>62</v>
      </c>
      <c r="AK13" s="163" t="s">
        <v>63</v>
      </c>
    </row>
    <row r="14" spans="2:37" ht="24.75" customHeight="1">
      <c r="B14" s="164" t="s">
        <v>61</v>
      </c>
      <c r="C14" s="319" t="s">
        <v>83</v>
      </c>
      <c r="D14" s="320" t="s">
        <v>176</v>
      </c>
      <c r="E14" s="321">
        <v>5</v>
      </c>
      <c r="F14" s="316" t="s">
        <v>17</v>
      </c>
      <c r="G14" s="322">
        <v>7</v>
      </c>
      <c r="H14" s="323">
        <v>4</v>
      </c>
      <c r="I14" s="316" t="s">
        <v>17</v>
      </c>
      <c r="J14" s="322">
        <v>6</v>
      </c>
      <c r="K14" s="127"/>
      <c r="L14" s="165" t="s">
        <v>17</v>
      </c>
      <c r="M14" s="128"/>
      <c r="N14" s="166">
        <f>E14+H14+K14</f>
        <v>9</v>
      </c>
      <c r="O14" s="167" t="s">
        <v>17</v>
      </c>
      <c r="P14" s="168">
        <f>G14+J14+M14</f>
        <v>13</v>
      </c>
      <c r="Q14" s="166">
        <f>SUM(AF14:AH14)</f>
        <v>0</v>
      </c>
      <c r="R14" s="167" t="s">
        <v>17</v>
      </c>
      <c r="S14" s="168">
        <f>SUM(AI14:AK14)</f>
        <v>2</v>
      </c>
      <c r="T14" s="169">
        <f>IF(Q14&gt;S14,1,0)</f>
        <v>0</v>
      </c>
      <c r="U14" s="170">
        <f>IF(S14&gt;Q14,1,0)</f>
        <v>1</v>
      </c>
      <c r="V14" s="155"/>
      <c r="X14" s="171"/>
      <c r="AF14" s="172">
        <f>IF(E14&gt;G14,1,0)</f>
        <v>0</v>
      </c>
      <c r="AG14" s="172">
        <f>IF(H14&gt;J14,1,0)</f>
        <v>0</v>
      </c>
      <c r="AH14" s="172">
        <f>IF(K14+M14&gt;0,IF(K14&gt;M14,1,0),0)</f>
        <v>0</v>
      </c>
      <c r="AI14" s="172">
        <f>IF(G14&gt;E14,1,0)</f>
        <v>1</v>
      </c>
      <c r="AJ14" s="172">
        <f>IF(J14&gt;H14,1,0)</f>
        <v>1</v>
      </c>
      <c r="AK14" s="172">
        <f>IF(K14+M14&gt;0,IF(M14&gt;K14,1,0),0)</f>
        <v>0</v>
      </c>
    </row>
    <row r="15" spans="2:37" ht="24" customHeight="1">
      <c r="B15" s="164" t="s">
        <v>62</v>
      </c>
      <c r="C15" s="324" t="s">
        <v>162</v>
      </c>
      <c r="D15" s="325" t="s">
        <v>177</v>
      </c>
      <c r="E15" s="321">
        <v>2</v>
      </c>
      <c r="F15" s="316" t="s">
        <v>17</v>
      </c>
      <c r="G15" s="322">
        <v>6</v>
      </c>
      <c r="H15" s="323">
        <v>1</v>
      </c>
      <c r="I15" s="316" t="s">
        <v>17</v>
      </c>
      <c r="J15" s="322">
        <v>6</v>
      </c>
      <c r="K15" s="127"/>
      <c r="L15" s="165" t="s">
        <v>17</v>
      </c>
      <c r="M15" s="128"/>
      <c r="N15" s="166">
        <f>E15+H15+K15</f>
        <v>3</v>
      </c>
      <c r="O15" s="167" t="s">
        <v>17</v>
      </c>
      <c r="P15" s="168">
        <f>G15+J15+M15</f>
        <v>12</v>
      </c>
      <c r="Q15" s="166">
        <f>SUM(AF15:AH15)</f>
        <v>0</v>
      </c>
      <c r="R15" s="167" t="s">
        <v>17</v>
      </c>
      <c r="S15" s="168">
        <f>SUM(AI15:AK15)</f>
        <v>2</v>
      </c>
      <c r="T15" s="169">
        <f>IF(Q15&gt;S15,1,0)</f>
        <v>0</v>
      </c>
      <c r="U15" s="170">
        <f>IF(S15&gt;Q15,1,0)</f>
        <v>1</v>
      </c>
      <c r="V15" s="155"/>
      <c r="AF15" s="172">
        <f>IF(E15&gt;G15,1,0)</f>
        <v>0</v>
      </c>
      <c r="AG15" s="172">
        <f>IF(H15&gt;J15,1,0)</f>
        <v>0</v>
      </c>
      <c r="AH15" s="172">
        <f>IF(K15+M15&gt;0,IF(K15&gt;M15,1,0),0)</f>
        <v>0</v>
      </c>
      <c r="AI15" s="172">
        <f>IF(G15&gt;E15,1,0)</f>
        <v>1</v>
      </c>
      <c r="AJ15" s="172">
        <f>IF(J15&gt;H15,1,0)</f>
        <v>1</v>
      </c>
      <c r="AK15" s="172">
        <f>IF(K15+M15&gt;0,IF(M15&gt;K15,1,0),0)</f>
        <v>0</v>
      </c>
    </row>
    <row r="16" spans="2:37" ht="20.25" customHeight="1">
      <c r="B16" s="473" t="s">
        <v>63</v>
      </c>
      <c r="C16" s="319" t="s">
        <v>83</v>
      </c>
      <c r="D16" s="320" t="s">
        <v>176</v>
      </c>
      <c r="E16" s="509">
        <v>4</v>
      </c>
      <c r="F16" s="488" t="s">
        <v>17</v>
      </c>
      <c r="G16" s="510">
        <v>6</v>
      </c>
      <c r="H16" s="492">
        <v>1</v>
      </c>
      <c r="I16" s="488" t="s">
        <v>17</v>
      </c>
      <c r="J16" s="510">
        <v>6</v>
      </c>
      <c r="K16" s="498"/>
      <c r="L16" s="463" t="s">
        <v>17</v>
      </c>
      <c r="M16" s="477"/>
      <c r="N16" s="451">
        <f>E16+H16+K16</f>
        <v>5</v>
      </c>
      <c r="O16" s="453" t="s">
        <v>17</v>
      </c>
      <c r="P16" s="455">
        <f>G16+J16+M16</f>
        <v>12</v>
      </c>
      <c r="Q16" s="451">
        <f>SUM(AF16:AH16)</f>
        <v>0</v>
      </c>
      <c r="R16" s="453" t="s">
        <v>17</v>
      </c>
      <c r="S16" s="455">
        <f>SUM(AI16:AK16)</f>
        <v>2</v>
      </c>
      <c r="T16" s="457">
        <f>IF(Q16&gt;S16,1,0)</f>
        <v>0</v>
      </c>
      <c r="U16" s="449">
        <f>IF(S16&gt;Q16,1,0)</f>
        <v>1</v>
      </c>
      <c r="V16" s="173"/>
      <c r="AF16" s="172">
        <f>IF(E16&gt;G16,1,0)</f>
        <v>0</v>
      </c>
      <c r="AG16" s="172">
        <f>IF(H16&gt;J16,1,0)</f>
        <v>0</v>
      </c>
      <c r="AH16" s="172">
        <f>IF(K16+M16&gt;0,IF(K16&gt;M16,1,0),0)</f>
        <v>0</v>
      </c>
      <c r="AI16" s="172">
        <f>IF(G16&gt;E16,1,0)</f>
        <v>1</v>
      </c>
      <c r="AJ16" s="172">
        <f>IF(J16&gt;H16,1,0)</f>
        <v>1</v>
      </c>
      <c r="AK16" s="172">
        <f>IF(K16+M16&gt;0,IF(M16&gt;K16,1,0),0)</f>
        <v>0</v>
      </c>
    </row>
    <row r="17" spans="2:22" ht="21" customHeight="1">
      <c r="B17" s="474"/>
      <c r="C17" s="324" t="s">
        <v>162</v>
      </c>
      <c r="D17" s="325" t="s">
        <v>177</v>
      </c>
      <c r="E17" s="509"/>
      <c r="F17" s="488"/>
      <c r="G17" s="510"/>
      <c r="H17" s="492"/>
      <c r="I17" s="488"/>
      <c r="J17" s="510"/>
      <c r="K17" s="468"/>
      <c r="L17" s="464"/>
      <c r="M17" s="478"/>
      <c r="N17" s="452"/>
      <c r="O17" s="454"/>
      <c r="P17" s="456"/>
      <c r="Q17" s="452"/>
      <c r="R17" s="454"/>
      <c r="S17" s="456"/>
      <c r="T17" s="458"/>
      <c r="U17" s="450"/>
      <c r="V17" s="173"/>
    </row>
    <row r="18" spans="2:22" ht="23.25" customHeight="1">
      <c r="B18" s="174"/>
      <c r="C18" s="175" t="s">
        <v>67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>
        <f>SUM(N14:N17)</f>
        <v>17</v>
      </c>
      <c r="O18" s="167" t="s">
        <v>17</v>
      </c>
      <c r="P18" s="178">
        <f>SUM(P14:P17)</f>
        <v>37</v>
      </c>
      <c r="Q18" s="177">
        <f>SUM(Q14:Q17)</f>
        <v>0</v>
      </c>
      <c r="R18" s="179" t="s">
        <v>17</v>
      </c>
      <c r="S18" s="178">
        <f>SUM(S14:S17)</f>
        <v>6</v>
      </c>
      <c r="T18" s="169">
        <f>SUM(T14:T17)</f>
        <v>0</v>
      </c>
      <c r="U18" s="170">
        <f>SUM(U14:U17)</f>
        <v>3</v>
      </c>
      <c r="V18" s="155"/>
    </row>
    <row r="19" spans="2:27" ht="21" customHeight="1">
      <c r="B19" s="174"/>
      <c r="C19" s="180" t="s">
        <v>68</v>
      </c>
      <c r="D19" s="181" t="str">
        <f>IF(T18&gt;U18,D9,IF(U18&gt;T18,D10,IF(U18+T18=0," ","CHYBA ZADÁNÍ")))</f>
        <v>Výškovice</v>
      </c>
      <c r="E19" s="175"/>
      <c r="F19" s="175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80"/>
      <c r="V19" s="182"/>
      <c r="AA19" s="183"/>
    </row>
    <row r="20" spans="2:22" ht="19.5" customHeight="1">
      <c r="B20" s="174"/>
      <c r="C20" s="180" t="s">
        <v>69</v>
      </c>
      <c r="G20" s="184"/>
      <c r="H20" s="184"/>
      <c r="I20" s="184"/>
      <c r="J20" s="184"/>
      <c r="K20" s="184"/>
      <c r="L20" s="184"/>
      <c r="M20" s="184"/>
      <c r="N20" s="182"/>
      <c r="O20" s="182"/>
      <c r="Q20" s="185"/>
      <c r="R20" s="185"/>
      <c r="S20" s="184"/>
      <c r="T20" s="184"/>
      <c r="U20" s="184"/>
      <c r="V20" s="182"/>
    </row>
    <row r="21" spans="10:20" ht="15">
      <c r="J21" s="2" t="s">
        <v>54</v>
      </c>
      <c r="K21" s="2"/>
      <c r="L21" s="2"/>
      <c r="T21" s="2" t="s">
        <v>56</v>
      </c>
    </row>
    <row r="22" spans="3:21" ht="15">
      <c r="C22" s="139" t="s">
        <v>70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3:21" ht="15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3:21" ht="15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3:21" ht="1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2:21" ht="28.5" customHeight="1">
      <c r="B26" s="154"/>
      <c r="C26" s="154"/>
      <c r="D26" s="154"/>
      <c r="E26" s="154"/>
      <c r="F26" s="186" t="s">
        <v>39</v>
      </c>
      <c r="G26" s="154"/>
      <c r="H26" s="187"/>
      <c r="I26" s="187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6:9" ht="8.25" customHeight="1">
      <c r="F27" s="133"/>
      <c r="H27" s="134"/>
      <c r="I27" s="134"/>
    </row>
    <row r="28" spans="3:24" ht="21">
      <c r="C28" s="135" t="s">
        <v>40</v>
      </c>
      <c r="D28" s="136" t="s">
        <v>41</v>
      </c>
      <c r="E28" s="135"/>
      <c r="F28" s="135"/>
      <c r="G28" s="135"/>
      <c r="H28" s="135"/>
      <c r="I28" s="135"/>
      <c r="J28" s="135"/>
      <c r="K28" s="135"/>
      <c r="L28" s="135"/>
      <c r="P28" s="481" t="s">
        <v>42</v>
      </c>
      <c r="Q28" s="481"/>
      <c r="R28" s="137"/>
      <c r="S28" s="137"/>
      <c r="T28" s="482">
        <f>'Rozlosování-přehled'!$K$1</f>
        <v>2010</v>
      </c>
      <c r="U28" s="482"/>
      <c r="X28" s="138" t="s">
        <v>0</v>
      </c>
    </row>
    <row r="29" spans="3:31" ht="18.75">
      <c r="C29" s="139" t="s">
        <v>43</v>
      </c>
      <c r="D29" s="188"/>
      <c r="N29" s="141">
        <v>5</v>
      </c>
      <c r="P29" s="483" t="str">
        <f>IF(N29=1,P31,IF(N29=2,P32,IF(N29=3,P33,IF(N29=4,P34,IF(N29=5,P35," ")))))</f>
        <v>ŽENY</v>
      </c>
      <c r="Q29" s="484"/>
      <c r="R29" s="484"/>
      <c r="S29" s="484"/>
      <c r="T29" s="484"/>
      <c r="U29" s="485"/>
      <c r="W29" s="142" t="s">
        <v>1</v>
      </c>
      <c r="X29" s="139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139"/>
      <c r="D30" s="144"/>
      <c r="E30" s="144"/>
      <c r="F30" s="144"/>
      <c r="G30" s="139"/>
      <c r="H30" s="139"/>
      <c r="I30" s="139"/>
      <c r="J30" s="144"/>
      <c r="K30" s="144"/>
      <c r="L30" s="144"/>
      <c r="M30" s="139"/>
      <c r="N30" s="139"/>
      <c r="O30" s="139"/>
      <c r="P30" s="145"/>
      <c r="Q30" s="145"/>
      <c r="R30" s="145"/>
      <c r="S30" s="139"/>
      <c r="T30" s="139"/>
      <c r="U30" s="144"/>
    </row>
    <row r="31" spans="3:31" ht="15.75">
      <c r="C31" s="139" t="s">
        <v>49</v>
      </c>
      <c r="D31" s="189" t="s">
        <v>57</v>
      </c>
      <c r="E31" s="146"/>
      <c r="F31" s="146"/>
      <c r="N31" s="1">
        <v>1</v>
      </c>
      <c r="P31" s="486" t="s">
        <v>50</v>
      </c>
      <c r="Q31" s="486"/>
      <c r="R31" s="486"/>
      <c r="S31" s="486"/>
      <c r="T31" s="486"/>
      <c r="U31" s="486"/>
      <c r="W31" s="148">
        <v>1</v>
      </c>
      <c r="X31" s="149" t="str">
        <f aca="true" t="shared" si="1" ref="X31:X38">IF($N$29=1,AA31,IF($N$29=2,AB31,IF($N$29=3,AC31,IF($N$29=4,AD31,IF($N$29=5,AE31," ")))))</f>
        <v>Příbor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Příbor</v>
      </c>
    </row>
    <row r="32" spans="3:31" ht="15">
      <c r="C32" s="139" t="s">
        <v>51</v>
      </c>
      <c r="D32" s="195">
        <v>40337</v>
      </c>
      <c r="E32" s="151"/>
      <c r="F32" s="151"/>
      <c r="N32" s="1">
        <v>2</v>
      </c>
      <c r="P32" s="486" t="s">
        <v>52</v>
      </c>
      <c r="Q32" s="486"/>
      <c r="R32" s="486"/>
      <c r="S32" s="486"/>
      <c r="T32" s="486"/>
      <c r="U32" s="486"/>
      <c r="W32" s="148">
        <v>2</v>
      </c>
      <c r="X32" s="149" t="str">
        <f t="shared" si="1"/>
        <v>Hukvaldy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Hukvaldy</v>
      </c>
    </row>
    <row r="33" spans="3:31" ht="15">
      <c r="C33" s="139"/>
      <c r="N33" s="1">
        <v>3</v>
      </c>
      <c r="P33" s="472" t="s">
        <v>53</v>
      </c>
      <c r="Q33" s="472"/>
      <c r="R33" s="472"/>
      <c r="S33" s="472"/>
      <c r="T33" s="472"/>
      <c r="U33" s="472"/>
      <c r="W33" s="148">
        <v>3</v>
      </c>
      <c r="X33" s="149" t="str">
        <f t="shared" si="1"/>
        <v>Proskovice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</v>
      </c>
    </row>
    <row r="34" spans="2:31" ht="18.75">
      <c r="B34" s="152">
        <v>1</v>
      </c>
      <c r="C34" s="135" t="s">
        <v>54</v>
      </c>
      <c r="D34" s="469" t="str">
        <f>IF(B34=1,X31,IF(B34=2,X32,IF(B34=3,X33,IF(B34=4,X34,IF(B34=5,X35,IF(B34=6,X36,IF(B34=7,X37,IF(B34=8,X38," "))))))))</f>
        <v>Příbor</v>
      </c>
      <c r="E34" s="470"/>
      <c r="F34" s="470"/>
      <c r="G34" s="470"/>
      <c r="H34" s="470"/>
      <c r="I34" s="471"/>
      <c r="N34" s="1">
        <v>4</v>
      </c>
      <c r="P34" s="472" t="s">
        <v>55</v>
      </c>
      <c r="Q34" s="472"/>
      <c r="R34" s="472"/>
      <c r="S34" s="472"/>
      <c r="T34" s="472"/>
      <c r="U34" s="472"/>
      <c r="W34" s="148">
        <v>4</v>
      </c>
      <c r="X34" s="149" t="str">
        <f t="shared" si="1"/>
        <v>Vratimov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Vratimov </v>
      </c>
    </row>
    <row r="35" spans="2:31" ht="18.75">
      <c r="B35" s="152">
        <v>4</v>
      </c>
      <c r="C35" s="135" t="s">
        <v>56</v>
      </c>
      <c r="D35" s="469" t="str">
        <f>IF(B35=1,X31,IF(B35=2,X32,IF(B35=3,X33,IF(B35=4,X34,IF(B35=5,X35,IF(B35=6,X36,IF(B35=7,X37,IF(B35=8,X38," "))))))))</f>
        <v>Vratimov </v>
      </c>
      <c r="E35" s="470"/>
      <c r="F35" s="470"/>
      <c r="G35" s="470"/>
      <c r="H35" s="470"/>
      <c r="I35" s="471"/>
      <c r="N35" s="1">
        <v>5</v>
      </c>
      <c r="P35" s="472" t="s">
        <v>32</v>
      </c>
      <c r="Q35" s="472"/>
      <c r="R35" s="472"/>
      <c r="S35" s="472"/>
      <c r="T35" s="472"/>
      <c r="U35" s="472"/>
      <c r="W35" s="148">
        <v>5</v>
      </c>
      <c r="X35" s="149" t="str">
        <f t="shared" si="1"/>
        <v>Výškovice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Výškovice</v>
      </c>
    </row>
    <row r="36" spans="23:31" ht="14.25">
      <c r="W36" s="148">
        <v>6</v>
      </c>
      <c r="X36" s="149" t="str">
        <f t="shared" si="1"/>
        <v>Krmelín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Krmelín</v>
      </c>
    </row>
    <row r="37" spans="3:31" ht="14.25">
      <c r="C37" s="153" t="s">
        <v>58</v>
      </c>
      <c r="D37" s="154"/>
      <c r="E37" s="479" t="s">
        <v>59</v>
      </c>
      <c r="F37" s="480"/>
      <c r="G37" s="480"/>
      <c r="H37" s="480"/>
      <c r="I37" s="480"/>
      <c r="J37" s="480"/>
      <c r="K37" s="480"/>
      <c r="L37" s="480"/>
      <c r="M37" s="480"/>
      <c r="N37" s="480" t="s">
        <v>60</v>
      </c>
      <c r="O37" s="480"/>
      <c r="P37" s="480"/>
      <c r="Q37" s="480"/>
      <c r="R37" s="480"/>
      <c r="S37" s="480"/>
      <c r="T37" s="480"/>
      <c r="U37" s="480"/>
      <c r="V37" s="155"/>
      <c r="W37" s="148">
        <v>7</v>
      </c>
      <c r="X37" s="149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57"/>
      <c r="C38" s="158" t="s">
        <v>7</v>
      </c>
      <c r="D38" s="159" t="s">
        <v>8</v>
      </c>
      <c r="E38" s="459" t="s">
        <v>61</v>
      </c>
      <c r="F38" s="460"/>
      <c r="G38" s="461"/>
      <c r="H38" s="462" t="s">
        <v>62</v>
      </c>
      <c r="I38" s="460"/>
      <c r="J38" s="461" t="s">
        <v>62</v>
      </c>
      <c r="K38" s="462" t="s">
        <v>63</v>
      </c>
      <c r="L38" s="460"/>
      <c r="M38" s="460" t="s">
        <v>63</v>
      </c>
      <c r="N38" s="462" t="s">
        <v>64</v>
      </c>
      <c r="O38" s="460"/>
      <c r="P38" s="461"/>
      <c r="Q38" s="462" t="s">
        <v>65</v>
      </c>
      <c r="R38" s="460"/>
      <c r="S38" s="461"/>
      <c r="T38" s="160" t="s">
        <v>66</v>
      </c>
      <c r="U38" s="161"/>
      <c r="V38" s="162"/>
      <c r="W38" s="148">
        <v>8</v>
      </c>
      <c r="X38" s="149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63" t="s">
        <v>61</v>
      </c>
      <c r="AG38" s="163" t="s">
        <v>62</v>
      </c>
      <c r="AH38" s="163" t="s">
        <v>63</v>
      </c>
      <c r="AI38" s="163" t="s">
        <v>61</v>
      </c>
      <c r="AJ38" s="163" t="s">
        <v>62</v>
      </c>
      <c r="AK38" s="163" t="s">
        <v>63</v>
      </c>
    </row>
    <row r="39" spans="2:37" ht="24.75" customHeight="1">
      <c r="B39" s="164" t="s">
        <v>61</v>
      </c>
      <c r="C39" s="326" t="s">
        <v>178</v>
      </c>
      <c r="D39" s="327" t="s">
        <v>179</v>
      </c>
      <c r="E39" s="328">
        <v>6</v>
      </c>
      <c r="F39" s="329" t="s">
        <v>17</v>
      </c>
      <c r="G39" s="330">
        <v>0</v>
      </c>
      <c r="H39" s="331">
        <v>6</v>
      </c>
      <c r="I39" s="329" t="s">
        <v>17</v>
      </c>
      <c r="J39" s="330">
        <v>0</v>
      </c>
      <c r="K39" s="127"/>
      <c r="L39" s="165" t="s">
        <v>17</v>
      </c>
      <c r="M39" s="128"/>
      <c r="N39" s="166">
        <f>E39+H39+K39</f>
        <v>12</v>
      </c>
      <c r="O39" s="167" t="s">
        <v>17</v>
      </c>
      <c r="P39" s="168">
        <f>G39+J39+M39</f>
        <v>0</v>
      </c>
      <c r="Q39" s="166">
        <f>SUM(AF39:AH39)</f>
        <v>2</v>
      </c>
      <c r="R39" s="167" t="s">
        <v>17</v>
      </c>
      <c r="S39" s="168">
        <f>SUM(AI39:AK39)</f>
        <v>0</v>
      </c>
      <c r="T39" s="169">
        <f>IF(Q39&gt;S39,1,0)</f>
        <v>1</v>
      </c>
      <c r="U39" s="170">
        <f>IF(S39&gt;Q39,1,0)</f>
        <v>0</v>
      </c>
      <c r="V39" s="155"/>
      <c r="X39" s="171"/>
      <c r="AF39" s="172">
        <f>IF(E39&gt;G39,1,0)</f>
        <v>1</v>
      </c>
      <c r="AG39" s="172">
        <f>IF(H39&gt;J39,1,0)</f>
        <v>1</v>
      </c>
      <c r="AH39" s="172">
        <f>IF(K39+M39&gt;0,IF(K39&gt;M39,1,0),0)</f>
        <v>0</v>
      </c>
      <c r="AI39" s="172">
        <f>IF(G39&gt;E39,1,0)</f>
        <v>0</v>
      </c>
      <c r="AJ39" s="172">
        <f>IF(J39&gt;H39,1,0)</f>
        <v>0</v>
      </c>
      <c r="AK39" s="172">
        <f>IF(K39+M39&gt;0,IF(M39&gt;K39,1,0),0)</f>
        <v>0</v>
      </c>
    </row>
    <row r="40" spans="2:37" ht="24.75" customHeight="1">
      <c r="B40" s="164" t="s">
        <v>62</v>
      </c>
      <c r="C40" s="332" t="s">
        <v>84</v>
      </c>
      <c r="D40" s="326" t="s">
        <v>180</v>
      </c>
      <c r="E40" s="328">
        <v>6</v>
      </c>
      <c r="F40" s="329" t="s">
        <v>17</v>
      </c>
      <c r="G40" s="330">
        <v>3</v>
      </c>
      <c r="H40" s="331">
        <v>6</v>
      </c>
      <c r="I40" s="329" t="s">
        <v>17</v>
      </c>
      <c r="J40" s="330">
        <v>2</v>
      </c>
      <c r="K40" s="127"/>
      <c r="L40" s="165" t="s">
        <v>17</v>
      </c>
      <c r="M40" s="128"/>
      <c r="N40" s="166">
        <f>E40+H40+K40</f>
        <v>12</v>
      </c>
      <c r="O40" s="167" t="s">
        <v>17</v>
      </c>
      <c r="P40" s="168">
        <f>G40+J40+M40</f>
        <v>5</v>
      </c>
      <c r="Q40" s="166">
        <f>SUM(AF40:AH40)</f>
        <v>2</v>
      </c>
      <c r="R40" s="167" t="s">
        <v>17</v>
      </c>
      <c r="S40" s="168">
        <f>SUM(AI40:AK40)</f>
        <v>0</v>
      </c>
      <c r="T40" s="169">
        <f>IF(Q40&gt;S40,1,0)</f>
        <v>1</v>
      </c>
      <c r="U40" s="170">
        <f>IF(S40&gt;Q40,1,0)</f>
        <v>0</v>
      </c>
      <c r="V40" s="155"/>
      <c r="AF40" s="172">
        <f>IF(E40&gt;G40,1,0)</f>
        <v>1</v>
      </c>
      <c r="AG40" s="172">
        <f>IF(H40&gt;J40,1,0)</f>
        <v>1</v>
      </c>
      <c r="AH40" s="172">
        <f>IF(K40+M40&gt;0,IF(K40&gt;M40,1,0),0)</f>
        <v>0</v>
      </c>
      <c r="AI40" s="172">
        <f>IF(G40&gt;E40,1,0)</f>
        <v>0</v>
      </c>
      <c r="AJ40" s="172">
        <f>IF(J40&gt;H40,1,0)</f>
        <v>0</v>
      </c>
      <c r="AK40" s="172">
        <f>IF(K40+M40&gt;0,IF(M40&gt;K40,1,0),0)</f>
        <v>0</v>
      </c>
    </row>
    <row r="41" spans="2:37" ht="24.75" customHeight="1">
      <c r="B41" s="473" t="s">
        <v>63</v>
      </c>
      <c r="C41" s="332" t="s">
        <v>178</v>
      </c>
      <c r="D41" s="327" t="s">
        <v>179</v>
      </c>
      <c r="E41" s="503">
        <v>6</v>
      </c>
      <c r="F41" s="505" t="s">
        <v>17</v>
      </c>
      <c r="G41" s="501">
        <v>1</v>
      </c>
      <c r="H41" s="507">
        <v>6</v>
      </c>
      <c r="I41" s="505" t="s">
        <v>17</v>
      </c>
      <c r="J41" s="501">
        <v>4</v>
      </c>
      <c r="K41" s="498"/>
      <c r="L41" s="463" t="s">
        <v>17</v>
      </c>
      <c r="M41" s="477"/>
      <c r="N41" s="451">
        <f>E41+H41+K41</f>
        <v>12</v>
      </c>
      <c r="O41" s="453" t="s">
        <v>17</v>
      </c>
      <c r="P41" s="455">
        <f>G41+J41+M41</f>
        <v>5</v>
      </c>
      <c r="Q41" s="451">
        <f>SUM(AF41:AH41)</f>
        <v>2</v>
      </c>
      <c r="R41" s="453" t="s">
        <v>17</v>
      </c>
      <c r="S41" s="455">
        <f>SUM(AI41:AK41)</f>
        <v>0</v>
      </c>
      <c r="T41" s="457">
        <f>IF(Q41&gt;S41,1,0)</f>
        <v>1</v>
      </c>
      <c r="U41" s="449">
        <f>IF(S41&gt;Q41,1,0)</f>
        <v>0</v>
      </c>
      <c r="V41" s="173"/>
      <c r="AF41" s="172">
        <f>IF(E41&gt;G41,1,0)</f>
        <v>1</v>
      </c>
      <c r="AG41" s="172">
        <f>IF(H41&gt;J41,1,0)</f>
        <v>1</v>
      </c>
      <c r="AH41" s="172">
        <f>IF(K41+M41&gt;0,IF(K41&gt;M41,1,0),0)</f>
        <v>0</v>
      </c>
      <c r="AI41" s="172">
        <f>IF(G41&gt;E41,1,0)</f>
        <v>0</v>
      </c>
      <c r="AJ41" s="172">
        <f>IF(J41&gt;H41,1,0)</f>
        <v>0</v>
      </c>
      <c r="AK41" s="172">
        <f>IF(K41+M41&gt;0,IF(M41&gt;K41,1,0),0)</f>
        <v>0</v>
      </c>
    </row>
    <row r="42" spans="2:22" ht="24.75" customHeight="1">
      <c r="B42" s="474"/>
      <c r="C42" s="333" t="s">
        <v>86</v>
      </c>
      <c r="D42" s="334" t="s">
        <v>180</v>
      </c>
      <c r="E42" s="504"/>
      <c r="F42" s="506"/>
      <c r="G42" s="502"/>
      <c r="H42" s="508"/>
      <c r="I42" s="506"/>
      <c r="J42" s="502"/>
      <c r="K42" s="468"/>
      <c r="L42" s="464"/>
      <c r="M42" s="478"/>
      <c r="N42" s="452"/>
      <c r="O42" s="454"/>
      <c r="P42" s="456"/>
      <c r="Q42" s="452"/>
      <c r="R42" s="454"/>
      <c r="S42" s="456"/>
      <c r="T42" s="458"/>
      <c r="U42" s="450"/>
      <c r="V42" s="173"/>
    </row>
    <row r="43" spans="2:22" ht="24.75" customHeight="1">
      <c r="B43" s="174"/>
      <c r="C43" s="175" t="s">
        <v>67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>
        <f>SUM(N39:N42)</f>
        <v>36</v>
      </c>
      <c r="O43" s="167" t="s">
        <v>17</v>
      </c>
      <c r="P43" s="178">
        <f>SUM(P39:P42)</f>
        <v>10</v>
      </c>
      <c r="Q43" s="192">
        <f>SUM(Q39:Q42)</f>
        <v>6</v>
      </c>
      <c r="R43" s="193" t="s">
        <v>17</v>
      </c>
      <c r="S43" s="194">
        <f>SUM(S39:S42)</f>
        <v>0</v>
      </c>
      <c r="T43" s="169">
        <f>SUM(T39:T42)</f>
        <v>3</v>
      </c>
      <c r="U43" s="170">
        <f>SUM(U39:U42)</f>
        <v>0</v>
      </c>
      <c r="V43" s="155"/>
    </row>
    <row r="44" spans="2:22" ht="24.75" customHeight="1">
      <c r="B44" s="174"/>
      <c r="C44" s="180" t="s">
        <v>68</v>
      </c>
      <c r="D44" s="181" t="str">
        <f>IF(T43&gt;U43,D34,IF(U43&gt;T43,D35,IF(U43+T43=0," ","CHYBA ZADÁNÍ")))</f>
        <v>Příbor</v>
      </c>
      <c r="E44" s="175"/>
      <c r="F44" s="175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80"/>
      <c r="V44" s="182"/>
    </row>
    <row r="45" spans="2:22" ht="14.25">
      <c r="B45" s="174"/>
      <c r="C45" s="180" t="s">
        <v>69</v>
      </c>
      <c r="G45" s="184"/>
      <c r="H45" s="184"/>
      <c r="I45" s="184"/>
      <c r="J45" s="184"/>
      <c r="K45" s="184"/>
      <c r="L45" s="184"/>
      <c r="M45" s="184"/>
      <c r="N45" s="182"/>
      <c r="O45" s="182"/>
      <c r="Q45" s="185"/>
      <c r="R45" s="185"/>
      <c r="S45" s="184"/>
      <c r="T45" s="184"/>
      <c r="U45" s="184"/>
      <c r="V45" s="182"/>
    </row>
    <row r="46" spans="3:21" ht="14.25">
      <c r="C46" s="185"/>
      <c r="D46" s="185"/>
      <c r="E46" s="185"/>
      <c r="F46" s="185"/>
      <c r="G46" s="185"/>
      <c r="H46" s="185"/>
      <c r="I46" s="185"/>
      <c r="J46" s="190" t="s">
        <v>54</v>
      </c>
      <c r="K46" s="190"/>
      <c r="L46" s="190"/>
      <c r="M46" s="185"/>
      <c r="N46" s="185"/>
      <c r="O46" s="185"/>
      <c r="P46" s="185"/>
      <c r="Q46" s="185"/>
      <c r="R46" s="185"/>
      <c r="S46" s="185"/>
      <c r="T46" s="190" t="s">
        <v>56</v>
      </c>
      <c r="U46" s="185"/>
    </row>
    <row r="47" spans="3:21" ht="15">
      <c r="C47" s="191" t="s">
        <v>70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3:21" ht="14.25"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3:21" ht="14.25"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1" spans="2:21" ht="26.25">
      <c r="B51" s="154"/>
      <c r="C51" s="154"/>
      <c r="D51" s="154"/>
      <c r="E51" s="154"/>
      <c r="F51" s="186" t="s">
        <v>39</v>
      </c>
      <c r="G51" s="154"/>
      <c r="H51" s="187"/>
      <c r="I51" s="187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6:9" ht="26.25">
      <c r="F52" s="133"/>
      <c r="H52" s="134"/>
      <c r="I52" s="134"/>
    </row>
    <row r="53" spans="3:24" ht="20.25">
      <c r="C53" s="135" t="s">
        <v>40</v>
      </c>
      <c r="D53" s="136" t="s">
        <v>41</v>
      </c>
      <c r="E53" s="135"/>
      <c r="F53" s="135"/>
      <c r="G53" s="135"/>
      <c r="H53" s="135"/>
      <c r="I53" s="135"/>
      <c r="J53" s="135"/>
      <c r="K53" s="135"/>
      <c r="L53" s="135"/>
      <c r="P53" s="481" t="s">
        <v>42</v>
      </c>
      <c r="Q53" s="481"/>
      <c r="R53" s="137"/>
      <c r="S53" s="137"/>
      <c r="T53" s="482">
        <f>'Rozlosování-přehled'!$K$1</f>
        <v>2010</v>
      </c>
      <c r="U53" s="482"/>
      <c r="X53" s="138" t="s">
        <v>0</v>
      </c>
    </row>
    <row r="54" spans="3:31" ht="18">
      <c r="C54" s="139" t="s">
        <v>43</v>
      </c>
      <c r="D54" s="188"/>
      <c r="N54" s="141">
        <v>5</v>
      </c>
      <c r="P54" s="483" t="str">
        <f>IF(N54=1,P56,IF(N54=2,P57,IF(N54=3,P58,IF(N54=4,P59,IF(N54=5,P60," ")))))</f>
        <v>ŽENY</v>
      </c>
      <c r="Q54" s="484"/>
      <c r="R54" s="484"/>
      <c r="S54" s="484"/>
      <c r="T54" s="484"/>
      <c r="U54" s="485"/>
      <c r="W54" s="142" t="s">
        <v>1</v>
      </c>
      <c r="X54" s="13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139"/>
      <c r="D55" s="144"/>
      <c r="E55" s="144"/>
      <c r="F55" s="144"/>
      <c r="G55" s="139"/>
      <c r="H55" s="139"/>
      <c r="I55" s="139"/>
      <c r="J55" s="144"/>
      <c r="K55" s="144"/>
      <c r="L55" s="144"/>
      <c r="M55" s="139"/>
      <c r="N55" s="139"/>
      <c r="O55" s="139"/>
      <c r="P55" s="145"/>
      <c r="Q55" s="145"/>
      <c r="R55" s="145"/>
      <c r="S55" s="139"/>
      <c r="T55" s="139"/>
      <c r="U55" s="144"/>
    </row>
    <row r="56" spans="3:31" ht="15.75">
      <c r="C56" s="139" t="s">
        <v>49</v>
      </c>
      <c r="D56" s="189" t="s">
        <v>75</v>
      </c>
      <c r="E56" s="146"/>
      <c r="F56" s="146"/>
      <c r="N56" s="1">
        <v>1</v>
      </c>
      <c r="P56" s="486" t="s">
        <v>50</v>
      </c>
      <c r="Q56" s="486"/>
      <c r="R56" s="486"/>
      <c r="S56" s="486"/>
      <c r="T56" s="486"/>
      <c r="U56" s="486"/>
      <c r="W56" s="148">
        <v>1</v>
      </c>
      <c r="X56" s="149" t="str">
        <f aca="true" t="shared" si="3" ref="X56:X63">IF($N$29=1,AA56,IF($N$29=2,AB56,IF($N$29=3,AC56,IF($N$29=4,AD56,IF($N$29=5,AE56," ")))))</f>
        <v>Příbor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 t="str">
        <f t="shared" si="4"/>
        <v>Příbor</v>
      </c>
    </row>
    <row r="57" spans="3:31" ht="15">
      <c r="C57" s="139" t="s">
        <v>51</v>
      </c>
      <c r="D57" s="150">
        <v>40335</v>
      </c>
      <c r="E57" s="151"/>
      <c r="F57" s="151"/>
      <c r="N57" s="1">
        <v>2</v>
      </c>
      <c r="P57" s="486" t="s">
        <v>52</v>
      </c>
      <c r="Q57" s="486"/>
      <c r="R57" s="486"/>
      <c r="S57" s="486"/>
      <c r="T57" s="486"/>
      <c r="U57" s="486"/>
      <c r="W57" s="148">
        <v>2</v>
      </c>
      <c r="X57" s="149" t="str">
        <f t="shared" si="3"/>
        <v>Hukvaldy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 t="str">
        <f t="shared" si="4"/>
        <v>Hukvaldy</v>
      </c>
    </row>
    <row r="58" spans="3:31" ht="15">
      <c r="C58" s="139"/>
      <c r="N58" s="1">
        <v>3</v>
      </c>
      <c r="P58" s="472" t="s">
        <v>53</v>
      </c>
      <c r="Q58" s="472"/>
      <c r="R58" s="472"/>
      <c r="S58" s="472"/>
      <c r="T58" s="472"/>
      <c r="U58" s="472"/>
      <c r="W58" s="148">
        <v>3</v>
      </c>
      <c r="X58" s="149" t="str">
        <f t="shared" si="3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 t="str">
        <f t="shared" si="4"/>
        <v>Proskovice</v>
      </c>
    </row>
    <row r="59" spans="2:31" ht="18">
      <c r="B59" s="152">
        <v>2</v>
      </c>
      <c r="C59" s="135" t="s">
        <v>54</v>
      </c>
      <c r="D59" s="469" t="str">
        <f>IF(B59=1,X56,IF(B59=2,X57,IF(B59=3,X58,IF(B59=4,X59,IF(B59=5,X60,IF(B59=6,X61,IF(B59=7,X62,IF(B59=8,X63," "))))))))</f>
        <v>Hukvaldy</v>
      </c>
      <c r="E59" s="470"/>
      <c r="F59" s="470"/>
      <c r="G59" s="470"/>
      <c r="H59" s="470"/>
      <c r="I59" s="471"/>
      <c r="N59" s="1">
        <v>4</v>
      </c>
      <c r="P59" s="472" t="s">
        <v>55</v>
      </c>
      <c r="Q59" s="472"/>
      <c r="R59" s="472"/>
      <c r="S59" s="472"/>
      <c r="T59" s="472"/>
      <c r="U59" s="472"/>
      <c r="W59" s="148">
        <v>4</v>
      </c>
      <c r="X59" s="149" t="str">
        <f t="shared" si="3"/>
        <v>Vratimov 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 t="str">
        <f t="shared" si="4"/>
        <v>Vratimov </v>
      </c>
    </row>
    <row r="60" spans="2:31" ht="18">
      <c r="B60" s="152">
        <v>3</v>
      </c>
      <c r="C60" s="135" t="s">
        <v>56</v>
      </c>
      <c r="D60" s="469" t="str">
        <f>IF(B60=1,X56,IF(B60=2,X57,IF(B60=3,X58,IF(B60=4,X59,IF(B60=5,X60,IF(B60=6,X61,IF(B60=7,X62,IF(B60=8,X63," "))))))))</f>
        <v>Proskovice</v>
      </c>
      <c r="E60" s="470"/>
      <c r="F60" s="470"/>
      <c r="G60" s="470"/>
      <c r="H60" s="470"/>
      <c r="I60" s="471"/>
      <c r="N60" s="1">
        <v>5</v>
      </c>
      <c r="P60" s="472" t="s">
        <v>32</v>
      </c>
      <c r="Q60" s="472"/>
      <c r="R60" s="472"/>
      <c r="S60" s="472"/>
      <c r="T60" s="472"/>
      <c r="U60" s="472"/>
      <c r="W60" s="148">
        <v>5</v>
      </c>
      <c r="X60" s="149" t="str">
        <f t="shared" si="3"/>
        <v>Výškovice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 t="str">
        <f t="shared" si="4"/>
        <v>Výškovice</v>
      </c>
    </row>
    <row r="61" spans="23:31" ht="14.25">
      <c r="W61" s="148">
        <v>6</v>
      </c>
      <c r="X61" s="149" t="str">
        <f t="shared" si="3"/>
        <v>Krmelín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 t="str">
        <f t="shared" si="4"/>
        <v>Krmelín</v>
      </c>
    </row>
    <row r="62" spans="3:31" ht="14.25">
      <c r="C62" s="153" t="s">
        <v>58</v>
      </c>
      <c r="D62" s="154"/>
      <c r="E62" s="479" t="s">
        <v>59</v>
      </c>
      <c r="F62" s="480"/>
      <c r="G62" s="480"/>
      <c r="H62" s="480"/>
      <c r="I62" s="480"/>
      <c r="J62" s="480"/>
      <c r="K62" s="480"/>
      <c r="L62" s="480"/>
      <c r="M62" s="480"/>
      <c r="N62" s="480" t="s">
        <v>60</v>
      </c>
      <c r="O62" s="480"/>
      <c r="P62" s="480"/>
      <c r="Q62" s="480"/>
      <c r="R62" s="480"/>
      <c r="S62" s="480"/>
      <c r="T62" s="480"/>
      <c r="U62" s="480"/>
      <c r="V62" s="155"/>
      <c r="W62" s="148">
        <v>7</v>
      </c>
      <c r="X62" s="149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57"/>
      <c r="C63" s="158" t="s">
        <v>7</v>
      </c>
      <c r="D63" s="159" t="s">
        <v>8</v>
      </c>
      <c r="E63" s="459" t="s">
        <v>61</v>
      </c>
      <c r="F63" s="460"/>
      <c r="G63" s="461"/>
      <c r="H63" s="462" t="s">
        <v>62</v>
      </c>
      <c r="I63" s="460"/>
      <c r="J63" s="461" t="s">
        <v>62</v>
      </c>
      <c r="K63" s="462" t="s">
        <v>63</v>
      </c>
      <c r="L63" s="460"/>
      <c r="M63" s="460" t="s">
        <v>63</v>
      </c>
      <c r="N63" s="462" t="s">
        <v>64</v>
      </c>
      <c r="O63" s="460"/>
      <c r="P63" s="461"/>
      <c r="Q63" s="462" t="s">
        <v>65</v>
      </c>
      <c r="R63" s="460"/>
      <c r="S63" s="461"/>
      <c r="T63" s="160" t="s">
        <v>66</v>
      </c>
      <c r="U63" s="161"/>
      <c r="V63" s="162"/>
      <c r="W63" s="148">
        <v>8</v>
      </c>
      <c r="X63" s="149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63" t="s">
        <v>61</v>
      </c>
      <c r="AG63" s="163" t="s">
        <v>62</v>
      </c>
      <c r="AH63" s="163" t="s">
        <v>63</v>
      </c>
      <c r="AI63" s="163" t="s">
        <v>61</v>
      </c>
      <c r="AJ63" s="163" t="s">
        <v>62</v>
      </c>
      <c r="AK63" s="163" t="s">
        <v>63</v>
      </c>
    </row>
    <row r="64" spans="2:37" ht="22.5" customHeight="1">
      <c r="B64" s="164" t="s">
        <v>61</v>
      </c>
      <c r="C64" s="335" t="s">
        <v>181</v>
      </c>
      <c r="D64" s="336" t="s">
        <v>166</v>
      </c>
      <c r="E64" s="337">
        <v>6</v>
      </c>
      <c r="F64" s="338" t="s">
        <v>17</v>
      </c>
      <c r="G64" s="339">
        <v>3</v>
      </c>
      <c r="H64" s="340">
        <v>6</v>
      </c>
      <c r="I64" s="338" t="s">
        <v>17</v>
      </c>
      <c r="J64" s="341">
        <v>3</v>
      </c>
      <c r="K64" s="127"/>
      <c r="L64" s="165" t="s">
        <v>17</v>
      </c>
      <c r="M64" s="128"/>
      <c r="N64" s="166">
        <f>E64+H64+K64</f>
        <v>12</v>
      </c>
      <c r="O64" s="167" t="s">
        <v>17</v>
      </c>
      <c r="P64" s="168">
        <f>G64+J64+M64</f>
        <v>6</v>
      </c>
      <c r="Q64" s="166">
        <f>SUM(AF64:AH64)</f>
        <v>2</v>
      </c>
      <c r="R64" s="167" t="s">
        <v>17</v>
      </c>
      <c r="S64" s="168">
        <f>SUM(AI64:AK64)</f>
        <v>0</v>
      </c>
      <c r="T64" s="169">
        <f>IF(Q64&gt;S64,1,0)</f>
        <v>1</v>
      </c>
      <c r="U64" s="170">
        <f>IF(S64&gt;Q64,1,0)</f>
        <v>0</v>
      </c>
      <c r="V64" s="155"/>
      <c r="X64" s="171"/>
      <c r="AF64" s="172">
        <f>IF(E64&gt;G64,1,0)</f>
        <v>1</v>
      </c>
      <c r="AG64" s="172">
        <f>IF(H64&gt;J64,1,0)</f>
        <v>1</v>
      </c>
      <c r="AH64" s="172">
        <f>IF(K64+M64&gt;0,IF(K64&gt;M64,1,0),0)</f>
        <v>0</v>
      </c>
      <c r="AI64" s="172">
        <f>IF(G64&gt;E64,1,0)</f>
        <v>0</v>
      </c>
      <c r="AJ64" s="172">
        <f>IF(J64&gt;H64,1,0)</f>
        <v>0</v>
      </c>
      <c r="AK64" s="172">
        <f>IF(K64+M64&gt;0,IF(M64&gt;K64,1,0),0)</f>
        <v>0</v>
      </c>
    </row>
    <row r="65" spans="2:37" ht="22.5" customHeight="1">
      <c r="B65" s="164" t="s">
        <v>62</v>
      </c>
      <c r="C65" s="342" t="s">
        <v>182</v>
      </c>
      <c r="D65" s="335" t="s">
        <v>168</v>
      </c>
      <c r="E65" s="337">
        <v>6</v>
      </c>
      <c r="F65" s="338" t="s">
        <v>17</v>
      </c>
      <c r="G65" s="339">
        <v>7</v>
      </c>
      <c r="H65" s="340">
        <v>3</v>
      </c>
      <c r="I65" s="338" t="s">
        <v>17</v>
      </c>
      <c r="J65" s="339">
        <v>6</v>
      </c>
      <c r="K65" s="127"/>
      <c r="L65" s="165" t="s">
        <v>17</v>
      </c>
      <c r="M65" s="128"/>
      <c r="N65" s="166">
        <f>E65+H65+K65</f>
        <v>9</v>
      </c>
      <c r="O65" s="167" t="s">
        <v>17</v>
      </c>
      <c r="P65" s="168">
        <f>G65+J65+M65</f>
        <v>13</v>
      </c>
      <c r="Q65" s="166">
        <f>SUM(AF65:AH65)</f>
        <v>0</v>
      </c>
      <c r="R65" s="167" t="s">
        <v>17</v>
      </c>
      <c r="S65" s="168">
        <f>SUM(AI65:AK65)</f>
        <v>2</v>
      </c>
      <c r="T65" s="169">
        <f>IF(Q65&gt;S65,1,0)</f>
        <v>0</v>
      </c>
      <c r="U65" s="170">
        <f>IF(S65&gt;Q65,1,0)</f>
        <v>1</v>
      </c>
      <c r="V65" s="155"/>
      <c r="AF65" s="172">
        <f>IF(E65&gt;G65,1,0)</f>
        <v>0</v>
      </c>
      <c r="AG65" s="172">
        <f>IF(H65&gt;J65,1,0)</f>
        <v>0</v>
      </c>
      <c r="AH65" s="172">
        <f>IF(K65+M65&gt;0,IF(K65&gt;M65,1,0),0)</f>
        <v>0</v>
      </c>
      <c r="AI65" s="172">
        <f>IF(G65&gt;E65,1,0)</f>
        <v>1</v>
      </c>
      <c r="AJ65" s="172">
        <f>IF(J65&gt;H65,1,0)</f>
        <v>1</v>
      </c>
      <c r="AK65" s="172">
        <f>IF(K65+M65&gt;0,IF(M65&gt;K65,1,0),0)</f>
        <v>0</v>
      </c>
    </row>
    <row r="66" spans="2:37" ht="22.5" customHeight="1">
      <c r="B66" s="473" t="s">
        <v>63</v>
      </c>
      <c r="C66" s="342" t="s">
        <v>181</v>
      </c>
      <c r="D66" s="336" t="s">
        <v>166</v>
      </c>
      <c r="E66" s="499">
        <v>3</v>
      </c>
      <c r="F66" s="496" t="s">
        <v>17</v>
      </c>
      <c r="G66" s="497">
        <v>6</v>
      </c>
      <c r="H66" s="500">
        <v>5</v>
      </c>
      <c r="I66" s="496" t="s">
        <v>17</v>
      </c>
      <c r="J66" s="497">
        <v>7</v>
      </c>
      <c r="K66" s="498"/>
      <c r="L66" s="463" t="s">
        <v>17</v>
      </c>
      <c r="M66" s="477"/>
      <c r="N66" s="451">
        <f>E66+H66+K66</f>
        <v>8</v>
      </c>
      <c r="O66" s="453" t="s">
        <v>17</v>
      </c>
      <c r="P66" s="455">
        <f>G66+J66+M66</f>
        <v>13</v>
      </c>
      <c r="Q66" s="451">
        <f>SUM(AF66:AH66)</f>
        <v>0</v>
      </c>
      <c r="R66" s="453" t="s">
        <v>17</v>
      </c>
      <c r="S66" s="455">
        <f>SUM(AI66:AK66)</f>
        <v>2</v>
      </c>
      <c r="T66" s="457">
        <f>IF(Q66&gt;S66,1,0)</f>
        <v>0</v>
      </c>
      <c r="U66" s="449">
        <f>IF(S66&gt;Q66,1,0)</f>
        <v>1</v>
      </c>
      <c r="V66" s="173"/>
      <c r="AF66" s="172">
        <f>IF(E66&gt;G66,1,0)</f>
        <v>0</v>
      </c>
      <c r="AG66" s="172">
        <f>IF(H66&gt;J66,1,0)</f>
        <v>0</v>
      </c>
      <c r="AH66" s="172">
        <f>IF(K66+M66&gt;0,IF(K66&gt;M66,1,0),0)</f>
        <v>0</v>
      </c>
      <c r="AI66" s="172">
        <f>IF(G66&gt;E66,1,0)</f>
        <v>1</v>
      </c>
      <c r="AJ66" s="172">
        <f>IF(J66&gt;H66,1,0)</f>
        <v>1</v>
      </c>
      <c r="AK66" s="172">
        <f>IF(K66+M66&gt;0,IF(M66&gt;K66,1,0),0)</f>
        <v>0</v>
      </c>
    </row>
    <row r="67" spans="2:22" ht="25.5" customHeight="1">
      <c r="B67" s="474"/>
      <c r="C67" s="343" t="s">
        <v>183</v>
      </c>
      <c r="D67" s="344" t="s">
        <v>168</v>
      </c>
      <c r="E67" s="499"/>
      <c r="F67" s="496"/>
      <c r="G67" s="497"/>
      <c r="H67" s="500"/>
      <c r="I67" s="496"/>
      <c r="J67" s="497"/>
      <c r="K67" s="468"/>
      <c r="L67" s="464"/>
      <c r="M67" s="478"/>
      <c r="N67" s="452"/>
      <c r="O67" s="454"/>
      <c r="P67" s="456"/>
      <c r="Q67" s="452"/>
      <c r="R67" s="454"/>
      <c r="S67" s="456"/>
      <c r="T67" s="458"/>
      <c r="U67" s="450"/>
      <c r="V67" s="173"/>
    </row>
    <row r="68" spans="2:22" ht="15.75">
      <c r="B68" s="174"/>
      <c r="C68" s="175" t="s">
        <v>67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7">
        <f>SUM(N64:N67)</f>
        <v>29</v>
      </c>
      <c r="O68" s="167" t="s">
        <v>17</v>
      </c>
      <c r="P68" s="178">
        <f>SUM(P64:P67)</f>
        <v>32</v>
      </c>
      <c r="Q68" s="192">
        <f>SUM(Q64:Q67)</f>
        <v>2</v>
      </c>
      <c r="R68" s="193" t="s">
        <v>17</v>
      </c>
      <c r="S68" s="194">
        <f>SUM(S64:S67)</f>
        <v>4</v>
      </c>
      <c r="T68" s="169">
        <f>SUM(T64:T67)</f>
        <v>1</v>
      </c>
      <c r="U68" s="170">
        <f>SUM(U64:U67)</f>
        <v>2</v>
      </c>
      <c r="V68" s="155"/>
    </row>
    <row r="69" spans="2:22" ht="15">
      <c r="B69" s="174"/>
      <c r="C69" s="180" t="s">
        <v>68</v>
      </c>
      <c r="D69" s="181" t="str">
        <f>IF(T68&gt;U68,D59,IF(U68&gt;T68,D60,IF(U68+T68=0," ","CHYBA ZADÁNÍ")))</f>
        <v>Proskovice</v>
      </c>
      <c r="E69" s="175"/>
      <c r="F69" s="175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80"/>
      <c r="V69" s="182"/>
    </row>
    <row r="70" spans="2:22" ht="14.25">
      <c r="B70" s="174"/>
      <c r="C70" s="180" t="s">
        <v>69</v>
      </c>
      <c r="G70" s="184"/>
      <c r="H70" s="184"/>
      <c r="I70" s="184"/>
      <c r="J70" s="184"/>
      <c r="K70" s="184"/>
      <c r="L70" s="184"/>
      <c r="M70" s="184"/>
      <c r="N70" s="182"/>
      <c r="O70" s="182"/>
      <c r="Q70" s="185"/>
      <c r="R70" s="185"/>
      <c r="S70" s="184"/>
      <c r="T70" s="184"/>
      <c r="U70" s="184"/>
      <c r="V70" s="182"/>
    </row>
    <row r="71" spans="3:21" ht="14.25">
      <c r="C71" s="185"/>
      <c r="D71" s="185"/>
      <c r="E71" s="185"/>
      <c r="F71" s="185"/>
      <c r="G71" s="185"/>
      <c r="H71" s="185"/>
      <c r="I71" s="185"/>
      <c r="J71" s="190" t="s">
        <v>54</v>
      </c>
      <c r="K71" s="190"/>
      <c r="L71" s="190"/>
      <c r="M71" s="185"/>
      <c r="N71" s="185"/>
      <c r="O71" s="185"/>
      <c r="P71" s="185"/>
      <c r="Q71" s="185"/>
      <c r="R71" s="185"/>
      <c r="S71" s="185"/>
      <c r="T71" s="190" t="s">
        <v>56</v>
      </c>
      <c r="U71" s="185"/>
    </row>
    <row r="72" spans="3:21" ht="15">
      <c r="C72" s="191" t="s">
        <v>70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</row>
  </sheetData>
  <sheetProtection selectLockedCells="1"/>
  <mergeCells count="105">
    <mergeCell ref="P6:U6"/>
    <mergeCell ref="P10:U10"/>
    <mergeCell ref="P9:U9"/>
    <mergeCell ref="P8:U8"/>
    <mergeCell ref="P7:U7"/>
    <mergeCell ref="K13:M13"/>
    <mergeCell ref="M16:M17"/>
    <mergeCell ref="P16:P17"/>
    <mergeCell ref="S16:S17"/>
    <mergeCell ref="R16:R17"/>
    <mergeCell ref="K16:K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H13:J13"/>
    <mergeCell ref="H16:H17"/>
    <mergeCell ref="I16:I17"/>
    <mergeCell ref="G16:G17"/>
    <mergeCell ref="J16:J17"/>
    <mergeCell ref="T28:U28"/>
    <mergeCell ref="L16:L17"/>
    <mergeCell ref="N16:N17"/>
    <mergeCell ref="O16:O17"/>
    <mergeCell ref="Q16:Q17"/>
    <mergeCell ref="E38:G38"/>
    <mergeCell ref="D9:I9"/>
    <mergeCell ref="D10:I10"/>
    <mergeCell ref="P28:Q28"/>
    <mergeCell ref="N13:P13"/>
    <mergeCell ref="Q13:S13"/>
    <mergeCell ref="P29:U29"/>
    <mergeCell ref="F16:F17"/>
    <mergeCell ref="E16:E17"/>
    <mergeCell ref="E13:G13"/>
    <mergeCell ref="P31:U31"/>
    <mergeCell ref="P32:U32"/>
    <mergeCell ref="P33:U33"/>
    <mergeCell ref="P34:U34"/>
    <mergeCell ref="E37:M37"/>
    <mergeCell ref="N37:U37"/>
    <mergeCell ref="D35:I35"/>
    <mergeCell ref="P35:U35"/>
    <mergeCell ref="B41:B42"/>
    <mergeCell ref="E41:E42"/>
    <mergeCell ref="F41:F42"/>
    <mergeCell ref="G41:G42"/>
    <mergeCell ref="R41:R42"/>
    <mergeCell ref="S41:S42"/>
    <mergeCell ref="H38:J38"/>
    <mergeCell ref="K38:M38"/>
    <mergeCell ref="N38:P38"/>
    <mergeCell ref="M41:M42"/>
    <mergeCell ref="H41:H42"/>
    <mergeCell ref="I41:I42"/>
    <mergeCell ref="Q38:S38"/>
    <mergeCell ref="P58:U58"/>
    <mergeCell ref="D59:I59"/>
    <mergeCell ref="J41:J42"/>
    <mergeCell ref="K41:K42"/>
    <mergeCell ref="L41:L42"/>
    <mergeCell ref="U41:U42"/>
    <mergeCell ref="N41:N42"/>
    <mergeCell ref="O41:O42"/>
    <mergeCell ref="P41:P42"/>
    <mergeCell ref="Q41:Q42"/>
    <mergeCell ref="H66:H67"/>
    <mergeCell ref="M66:M67"/>
    <mergeCell ref="T41:T42"/>
    <mergeCell ref="E62:M62"/>
    <mergeCell ref="N62:U62"/>
    <mergeCell ref="P53:Q53"/>
    <mergeCell ref="T53:U53"/>
    <mergeCell ref="P54:U54"/>
    <mergeCell ref="P56:U56"/>
    <mergeCell ref="P57:U57"/>
    <mergeCell ref="B66:B67"/>
    <mergeCell ref="E66:E67"/>
    <mergeCell ref="F66:F67"/>
    <mergeCell ref="G66:G67"/>
    <mergeCell ref="P59:U59"/>
    <mergeCell ref="D60:I60"/>
    <mergeCell ref="P60:U60"/>
    <mergeCell ref="Q63:S63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O66:O67"/>
    <mergeCell ref="P66:P67"/>
    <mergeCell ref="U66:U67"/>
    <mergeCell ref="Q66:Q67"/>
    <mergeCell ref="R66:R67"/>
    <mergeCell ref="S66:S67"/>
    <mergeCell ref="T66:T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1">
      <selection activeCell="C14" sqref="C14:J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33" t="s">
        <v>39</v>
      </c>
      <c r="H1" s="134"/>
      <c r="I1" s="134"/>
    </row>
    <row r="2" spans="6:9" ht="4.5" customHeight="1">
      <c r="F2" s="133"/>
      <c r="H2" s="134"/>
      <c r="I2" s="134"/>
    </row>
    <row r="3" spans="3:24" ht="21">
      <c r="C3" s="135" t="s">
        <v>40</v>
      </c>
      <c r="D3" s="136" t="s">
        <v>41</v>
      </c>
      <c r="E3" s="135"/>
      <c r="F3" s="135"/>
      <c r="G3" s="135"/>
      <c r="H3" s="135"/>
      <c r="I3" s="135"/>
      <c r="J3" s="135"/>
      <c r="K3" s="135"/>
      <c r="L3" s="135"/>
      <c r="P3" s="481" t="s">
        <v>42</v>
      </c>
      <c r="Q3" s="481"/>
      <c r="R3" s="137"/>
      <c r="S3" s="137"/>
      <c r="T3" s="482">
        <f>'Rozlosování-přehled'!$K$1</f>
        <v>2010</v>
      </c>
      <c r="U3" s="482"/>
      <c r="X3" s="138" t="s">
        <v>0</v>
      </c>
    </row>
    <row r="4" spans="3:31" ht="18.75">
      <c r="C4" s="139" t="s">
        <v>43</v>
      </c>
      <c r="D4" s="140"/>
      <c r="N4" s="141">
        <v>5</v>
      </c>
      <c r="P4" s="483" t="str">
        <f>IF(N4=1,P6,IF(N4=2,P7,IF(N4=3,P8,IF(N4=4,P9,IF(N4=5,P10," ")))))</f>
        <v>ŽENY</v>
      </c>
      <c r="Q4" s="484"/>
      <c r="R4" s="484"/>
      <c r="S4" s="484"/>
      <c r="T4" s="484"/>
      <c r="U4" s="485"/>
      <c r="W4" s="142" t="s">
        <v>1</v>
      </c>
      <c r="X4" s="143" t="s">
        <v>2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</row>
    <row r="5" spans="3:21" ht="9" customHeight="1">
      <c r="C5" s="139"/>
      <c r="D5" s="144"/>
      <c r="E5" s="144"/>
      <c r="F5" s="144"/>
      <c r="G5" s="139"/>
      <c r="H5" s="139"/>
      <c r="I5" s="139"/>
      <c r="J5" s="144"/>
      <c r="K5" s="144"/>
      <c r="L5" s="144"/>
      <c r="M5" s="139"/>
      <c r="N5" s="139"/>
      <c r="O5" s="139"/>
      <c r="P5" s="145"/>
      <c r="Q5" s="145"/>
      <c r="R5" s="145"/>
      <c r="S5" s="139"/>
      <c r="T5" s="139"/>
      <c r="U5" s="144"/>
    </row>
    <row r="6" spans="3:31" ht="14.25" customHeight="1">
      <c r="C6" s="139" t="s">
        <v>49</v>
      </c>
      <c r="D6" s="189" t="s">
        <v>24</v>
      </c>
      <c r="E6" s="146"/>
      <c r="F6" s="146"/>
      <c r="N6" s="147">
        <v>1</v>
      </c>
      <c r="P6" s="486" t="s">
        <v>50</v>
      </c>
      <c r="Q6" s="486"/>
      <c r="R6" s="486"/>
      <c r="S6" s="486"/>
      <c r="T6" s="486"/>
      <c r="U6" s="486"/>
      <c r="W6" s="148">
        <v>1</v>
      </c>
      <c r="X6" s="149" t="str">
        <f aca="true" t="shared" si="0" ref="X6:X13">IF($N$4=1,AA6,IF($N$4=2,AB6,IF($N$4=3,AC6,IF($N$4=4,AD6,IF($N$4=5,AE6," ")))))</f>
        <v>Příbor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E6" s="1" t="str">
        <f>'1.kolo'!AE6</f>
        <v>Příbor</v>
      </c>
    </row>
    <row r="7" spans="3:31" ht="16.5" customHeight="1">
      <c r="C7" s="139" t="s">
        <v>51</v>
      </c>
      <c r="D7" s="195">
        <v>40460</v>
      </c>
      <c r="E7" s="151"/>
      <c r="F7" s="151"/>
      <c r="N7" s="147">
        <v>2</v>
      </c>
      <c r="P7" s="486" t="s">
        <v>52</v>
      </c>
      <c r="Q7" s="486"/>
      <c r="R7" s="486"/>
      <c r="S7" s="486"/>
      <c r="T7" s="486"/>
      <c r="U7" s="486"/>
      <c r="W7" s="148">
        <v>2</v>
      </c>
      <c r="X7" s="149" t="str">
        <f t="shared" si="0"/>
        <v>Hukvaldy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E7" s="1" t="str">
        <f>'1.kolo'!AE7</f>
        <v>Hukvaldy</v>
      </c>
    </row>
    <row r="8" spans="3:31" ht="15" customHeight="1">
      <c r="C8" s="139"/>
      <c r="N8" s="147">
        <v>3</v>
      </c>
      <c r="P8" s="472" t="s">
        <v>53</v>
      </c>
      <c r="Q8" s="472"/>
      <c r="R8" s="472"/>
      <c r="S8" s="472"/>
      <c r="T8" s="472"/>
      <c r="U8" s="472"/>
      <c r="W8" s="148">
        <v>3</v>
      </c>
      <c r="X8" s="149" t="str">
        <f t="shared" si="0"/>
        <v>Proskovice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E8" s="1" t="str">
        <f>'1.kolo'!AE8</f>
        <v>Proskovice</v>
      </c>
    </row>
    <row r="9" spans="2:31" ht="18.75">
      <c r="B9" s="152">
        <v>3</v>
      </c>
      <c r="C9" s="135" t="s">
        <v>54</v>
      </c>
      <c r="D9" s="493" t="str">
        <f>IF(B9=1,X6,IF(B9=2,X7,IF(B9=3,X8,IF(B9=4,X9,IF(B9=5,X10,IF(B9=6,X11,IF(B9=7,X12,IF(B9=8,X13," "))))))))</f>
        <v>Proskovice</v>
      </c>
      <c r="E9" s="494"/>
      <c r="F9" s="494"/>
      <c r="G9" s="494"/>
      <c r="H9" s="494"/>
      <c r="I9" s="495"/>
      <c r="N9" s="147">
        <v>4</v>
      </c>
      <c r="P9" s="472" t="s">
        <v>55</v>
      </c>
      <c r="Q9" s="472"/>
      <c r="R9" s="472"/>
      <c r="S9" s="472"/>
      <c r="T9" s="472"/>
      <c r="U9" s="472"/>
      <c r="W9" s="148">
        <v>4</v>
      </c>
      <c r="X9" s="149" t="str">
        <f t="shared" si="0"/>
        <v>Vratimov 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E9" s="1" t="str">
        <f>'1.kolo'!AE9</f>
        <v>Vratimov </v>
      </c>
    </row>
    <row r="10" spans="2:31" ht="19.5" customHeight="1">
      <c r="B10" s="152">
        <v>6</v>
      </c>
      <c r="C10" s="135" t="s">
        <v>56</v>
      </c>
      <c r="D10" s="493" t="str">
        <f>IF(B10=1,X6,IF(B10=2,X7,IF(B10=3,X8,IF(B10=4,X9,IF(B10=5,X10,IF(B10=6,X11,IF(B10=7,X12,IF(B10=8,X13," "))))))))</f>
        <v>Krmelín</v>
      </c>
      <c r="E10" s="494"/>
      <c r="F10" s="494"/>
      <c r="G10" s="494"/>
      <c r="H10" s="494"/>
      <c r="I10" s="495"/>
      <c r="N10" s="147">
        <v>5</v>
      </c>
      <c r="P10" s="472" t="s">
        <v>32</v>
      </c>
      <c r="Q10" s="472"/>
      <c r="R10" s="472"/>
      <c r="S10" s="472"/>
      <c r="T10" s="472"/>
      <c r="U10" s="472"/>
      <c r="W10" s="148">
        <v>5</v>
      </c>
      <c r="X10" s="149" t="str">
        <f t="shared" si="0"/>
        <v>Výškovice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E10" s="1" t="str">
        <f>'1.kolo'!AE10</f>
        <v>Výškovice</v>
      </c>
    </row>
    <row r="11" spans="23:31" ht="15.75" customHeight="1">
      <c r="W11" s="148">
        <v>6</v>
      </c>
      <c r="X11" s="149" t="str">
        <f t="shared" si="0"/>
        <v>Krmelín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E11" s="1" t="str">
        <f>'1.kolo'!AE11</f>
        <v>Krmelín</v>
      </c>
    </row>
    <row r="12" spans="3:37" ht="15">
      <c r="C12" s="153" t="s">
        <v>58</v>
      </c>
      <c r="D12" s="154"/>
      <c r="E12" s="479" t="s">
        <v>59</v>
      </c>
      <c r="F12" s="480"/>
      <c r="G12" s="480"/>
      <c r="H12" s="480"/>
      <c r="I12" s="480"/>
      <c r="J12" s="480"/>
      <c r="K12" s="480"/>
      <c r="L12" s="480"/>
      <c r="M12" s="480"/>
      <c r="N12" s="480" t="s">
        <v>60</v>
      </c>
      <c r="O12" s="480"/>
      <c r="P12" s="480"/>
      <c r="Q12" s="480"/>
      <c r="R12" s="480"/>
      <c r="S12" s="480"/>
      <c r="T12" s="480"/>
      <c r="U12" s="480"/>
      <c r="V12" s="155"/>
      <c r="W12" s="148">
        <v>7</v>
      </c>
      <c r="X12" s="149">
        <f t="shared" si="0"/>
        <v>0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F12" s="139"/>
      <c r="AG12" s="156"/>
      <c r="AH12" s="156"/>
      <c r="AI12" s="138" t="s">
        <v>0</v>
      </c>
      <c r="AJ12" s="156"/>
      <c r="AK12" s="156"/>
    </row>
    <row r="13" spans="2:37" ht="21" customHeight="1">
      <c r="B13" s="157"/>
      <c r="C13" s="158" t="s">
        <v>7</v>
      </c>
      <c r="D13" s="159" t="s">
        <v>8</v>
      </c>
      <c r="E13" s="459" t="s">
        <v>61</v>
      </c>
      <c r="F13" s="460"/>
      <c r="G13" s="461"/>
      <c r="H13" s="462" t="s">
        <v>62</v>
      </c>
      <c r="I13" s="460"/>
      <c r="J13" s="461" t="s">
        <v>62</v>
      </c>
      <c r="K13" s="462" t="s">
        <v>63</v>
      </c>
      <c r="L13" s="460"/>
      <c r="M13" s="460" t="s">
        <v>63</v>
      </c>
      <c r="N13" s="462" t="s">
        <v>64</v>
      </c>
      <c r="O13" s="460"/>
      <c r="P13" s="461"/>
      <c r="Q13" s="462" t="s">
        <v>65</v>
      </c>
      <c r="R13" s="460"/>
      <c r="S13" s="461"/>
      <c r="T13" s="160" t="s">
        <v>66</v>
      </c>
      <c r="U13" s="161"/>
      <c r="V13" s="162"/>
      <c r="W13" s="148">
        <v>8</v>
      </c>
      <c r="X13" s="149">
        <f t="shared" si="0"/>
        <v>0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F13" s="163" t="s">
        <v>61</v>
      </c>
      <c r="AG13" s="163" t="s">
        <v>62</v>
      </c>
      <c r="AH13" s="163" t="s">
        <v>63</v>
      </c>
      <c r="AI13" s="163" t="s">
        <v>61</v>
      </c>
      <c r="AJ13" s="163" t="s">
        <v>62</v>
      </c>
      <c r="AK13" s="163" t="s">
        <v>63</v>
      </c>
    </row>
    <row r="14" spans="2:37" ht="24.75" customHeight="1">
      <c r="B14" s="164" t="s">
        <v>61</v>
      </c>
      <c r="C14" s="123" t="s">
        <v>168</v>
      </c>
      <c r="D14" s="129" t="s">
        <v>200</v>
      </c>
      <c r="E14" s="125">
        <v>7</v>
      </c>
      <c r="F14" s="165" t="s">
        <v>17</v>
      </c>
      <c r="G14" s="126">
        <v>6</v>
      </c>
      <c r="H14" s="127">
        <v>6</v>
      </c>
      <c r="I14" s="165" t="s">
        <v>17</v>
      </c>
      <c r="J14" s="126">
        <v>4</v>
      </c>
      <c r="K14" s="127"/>
      <c r="L14" s="165" t="s">
        <v>17</v>
      </c>
      <c r="M14" s="128"/>
      <c r="N14" s="166">
        <f>E14+H14+K14</f>
        <v>13</v>
      </c>
      <c r="O14" s="167" t="s">
        <v>17</v>
      </c>
      <c r="P14" s="168">
        <f>G14+J14+M14</f>
        <v>10</v>
      </c>
      <c r="Q14" s="166">
        <f>SUM(AF14:AH14)</f>
        <v>2</v>
      </c>
      <c r="R14" s="167" t="s">
        <v>17</v>
      </c>
      <c r="S14" s="168">
        <f>SUM(AI14:AK14)</f>
        <v>0</v>
      </c>
      <c r="T14" s="169">
        <f>IF(Q14&gt;S14,1,0)</f>
        <v>1</v>
      </c>
      <c r="U14" s="170">
        <f>IF(S14&gt;Q14,1,0)</f>
        <v>0</v>
      </c>
      <c r="V14" s="155"/>
      <c r="X14" s="171"/>
      <c r="AF14" s="172">
        <f>IF(E14&gt;G14,1,0)</f>
        <v>1</v>
      </c>
      <c r="AG14" s="172">
        <f>IF(H14&gt;J14,1,0)</f>
        <v>1</v>
      </c>
      <c r="AH14" s="172">
        <f>IF(K14+M14&gt;0,IF(K14&gt;M14,1,0),0)</f>
        <v>0</v>
      </c>
      <c r="AI14" s="172">
        <f>IF(G14&gt;E14,1,0)</f>
        <v>0</v>
      </c>
      <c r="AJ14" s="172">
        <f>IF(J14&gt;H14,1,0)</f>
        <v>0</v>
      </c>
      <c r="AK14" s="172">
        <f>IF(K14+M14&gt;0,IF(M14&gt;K14,1,0),0)</f>
        <v>0</v>
      </c>
    </row>
    <row r="15" spans="2:37" ht="24" customHeight="1">
      <c r="B15" s="164" t="s">
        <v>62</v>
      </c>
      <c r="C15" s="130" t="s">
        <v>166</v>
      </c>
      <c r="D15" s="123" t="s">
        <v>201</v>
      </c>
      <c r="E15" s="125">
        <v>6</v>
      </c>
      <c r="F15" s="165" t="s">
        <v>17</v>
      </c>
      <c r="G15" s="126">
        <v>1</v>
      </c>
      <c r="H15" s="127">
        <v>6</v>
      </c>
      <c r="I15" s="165" t="s">
        <v>17</v>
      </c>
      <c r="J15" s="126">
        <v>2</v>
      </c>
      <c r="K15" s="127"/>
      <c r="L15" s="165" t="s">
        <v>17</v>
      </c>
      <c r="M15" s="128"/>
      <c r="N15" s="166">
        <f>E15+H15+K15</f>
        <v>12</v>
      </c>
      <c r="O15" s="167" t="s">
        <v>17</v>
      </c>
      <c r="P15" s="168">
        <f>G15+J15+M15</f>
        <v>3</v>
      </c>
      <c r="Q15" s="166">
        <f>SUM(AF15:AH15)</f>
        <v>2</v>
      </c>
      <c r="R15" s="167" t="s">
        <v>17</v>
      </c>
      <c r="S15" s="168">
        <f>SUM(AI15:AK15)</f>
        <v>0</v>
      </c>
      <c r="T15" s="169">
        <f>IF(Q15&gt;S15,1,0)</f>
        <v>1</v>
      </c>
      <c r="U15" s="170">
        <f>IF(S15&gt;Q15,1,0)</f>
        <v>0</v>
      </c>
      <c r="V15" s="155"/>
      <c r="AF15" s="172">
        <f>IF(E15&gt;G15,1,0)</f>
        <v>1</v>
      </c>
      <c r="AG15" s="172">
        <f>IF(H15&gt;J15,1,0)</f>
        <v>1</v>
      </c>
      <c r="AH15" s="172">
        <f>IF(K15+M15&gt;0,IF(K15&gt;M15,1,0),0)</f>
        <v>0</v>
      </c>
      <c r="AI15" s="172">
        <f>IF(G15&gt;E15,1,0)</f>
        <v>0</v>
      </c>
      <c r="AJ15" s="172">
        <f>IF(J15&gt;H15,1,0)</f>
        <v>0</v>
      </c>
      <c r="AK15" s="172">
        <f>IF(K15+M15&gt;0,IF(M15&gt;K15,1,0),0)</f>
        <v>0</v>
      </c>
    </row>
    <row r="16" spans="2:37" ht="20.25" customHeight="1">
      <c r="B16" s="473" t="s">
        <v>63</v>
      </c>
      <c r="C16" s="130" t="s">
        <v>166</v>
      </c>
      <c r="D16" s="129" t="s">
        <v>200</v>
      </c>
      <c r="E16" s="475">
        <v>6</v>
      </c>
      <c r="F16" s="463" t="s">
        <v>17</v>
      </c>
      <c r="G16" s="465">
        <v>3</v>
      </c>
      <c r="H16" s="467">
        <v>6</v>
      </c>
      <c r="I16" s="463" t="s">
        <v>17</v>
      </c>
      <c r="J16" s="465">
        <v>4</v>
      </c>
      <c r="K16" s="498"/>
      <c r="L16" s="463" t="s">
        <v>17</v>
      </c>
      <c r="M16" s="477"/>
      <c r="N16" s="451">
        <f>E16+H16+K16</f>
        <v>12</v>
      </c>
      <c r="O16" s="453" t="s">
        <v>17</v>
      </c>
      <c r="P16" s="455">
        <f>G16+J16+M16</f>
        <v>7</v>
      </c>
      <c r="Q16" s="451">
        <f>SUM(AF16:AH16)</f>
        <v>2</v>
      </c>
      <c r="R16" s="453" t="s">
        <v>17</v>
      </c>
      <c r="S16" s="455">
        <f>SUM(AI16:AK16)</f>
        <v>0</v>
      </c>
      <c r="T16" s="457">
        <f>IF(Q16&gt;S16,1,0)</f>
        <v>1</v>
      </c>
      <c r="U16" s="449">
        <f>IF(S16&gt;Q16,1,0)</f>
        <v>0</v>
      </c>
      <c r="V16" s="173"/>
      <c r="AF16" s="172">
        <f>IF(E16&gt;G16,1,0)</f>
        <v>1</v>
      </c>
      <c r="AG16" s="172">
        <f>IF(H16&gt;J16,1,0)</f>
        <v>1</v>
      </c>
      <c r="AH16" s="172">
        <f>IF(K16+M16&gt;0,IF(K16&gt;M16,1,0),0)</f>
        <v>0</v>
      </c>
      <c r="AI16" s="172">
        <f>IF(G16&gt;E16,1,0)</f>
        <v>0</v>
      </c>
      <c r="AJ16" s="172">
        <f>IF(J16&gt;H16,1,0)</f>
        <v>0</v>
      </c>
      <c r="AK16" s="172">
        <f>IF(K16+M16&gt;0,IF(M16&gt;K16,1,0),0)</f>
        <v>0</v>
      </c>
    </row>
    <row r="17" spans="2:22" ht="21" customHeight="1">
      <c r="B17" s="474"/>
      <c r="C17" s="131" t="s">
        <v>199</v>
      </c>
      <c r="D17" s="123" t="s">
        <v>201</v>
      </c>
      <c r="E17" s="476"/>
      <c r="F17" s="464"/>
      <c r="G17" s="466"/>
      <c r="H17" s="468"/>
      <c r="I17" s="464"/>
      <c r="J17" s="466"/>
      <c r="K17" s="468"/>
      <c r="L17" s="464"/>
      <c r="M17" s="478"/>
      <c r="N17" s="452"/>
      <c r="O17" s="454"/>
      <c r="P17" s="456"/>
      <c r="Q17" s="452"/>
      <c r="R17" s="454"/>
      <c r="S17" s="456"/>
      <c r="T17" s="458"/>
      <c r="U17" s="450"/>
      <c r="V17" s="173"/>
    </row>
    <row r="18" spans="2:22" ht="23.25" customHeight="1">
      <c r="B18" s="174"/>
      <c r="C18" s="175" t="s">
        <v>67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>
        <f>SUM(N14:N17)</f>
        <v>37</v>
      </c>
      <c r="O18" s="167" t="s">
        <v>17</v>
      </c>
      <c r="P18" s="178">
        <f>SUM(P14:P17)</f>
        <v>20</v>
      </c>
      <c r="Q18" s="192">
        <f>SUM(Q14:Q17)</f>
        <v>6</v>
      </c>
      <c r="R18" s="193" t="s">
        <v>17</v>
      </c>
      <c r="S18" s="194">
        <f>SUM(S14:S17)</f>
        <v>0</v>
      </c>
      <c r="T18" s="169">
        <f>SUM(T14:T17)</f>
        <v>3</v>
      </c>
      <c r="U18" s="170">
        <f>SUM(U14:U17)</f>
        <v>0</v>
      </c>
      <c r="V18" s="155"/>
    </row>
    <row r="19" spans="2:27" ht="21" customHeight="1">
      <c r="B19" s="174"/>
      <c r="C19" s="180" t="s">
        <v>68</v>
      </c>
      <c r="D19" s="181" t="str">
        <f>IF(T18&gt;U18,D9,IF(U18&gt;T18,D10,IF(U18+T18=0," ","CHYBA ZADÁNÍ")))</f>
        <v>Proskovice</v>
      </c>
      <c r="E19" s="175"/>
      <c r="F19" s="175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80"/>
      <c r="V19" s="182"/>
      <c r="AA19" s="183"/>
    </row>
    <row r="20" spans="2:22" ht="19.5" customHeight="1">
      <c r="B20" s="174"/>
      <c r="C20" s="180" t="s">
        <v>69</v>
      </c>
      <c r="G20" s="184"/>
      <c r="H20" s="184"/>
      <c r="I20" s="184"/>
      <c r="J20" s="184"/>
      <c r="K20" s="184"/>
      <c r="L20" s="184"/>
      <c r="M20" s="184"/>
      <c r="N20" s="182"/>
      <c r="O20" s="182"/>
      <c r="Q20" s="185"/>
      <c r="R20" s="185"/>
      <c r="S20" s="184"/>
      <c r="T20" s="184"/>
      <c r="U20" s="184"/>
      <c r="V20" s="182"/>
    </row>
    <row r="21" spans="10:20" ht="15">
      <c r="J21" s="2" t="s">
        <v>54</v>
      </c>
      <c r="K21" s="2"/>
      <c r="L21" s="2"/>
      <c r="T21" s="2" t="s">
        <v>56</v>
      </c>
    </row>
    <row r="22" spans="3:21" ht="15">
      <c r="C22" s="139" t="s">
        <v>70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3:21" ht="15"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3:21" ht="15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3:21" ht="1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2:21" ht="28.5" customHeight="1">
      <c r="B26" s="154"/>
      <c r="C26" s="154"/>
      <c r="D26" s="154"/>
      <c r="E26" s="154"/>
      <c r="F26" s="186" t="s">
        <v>39</v>
      </c>
      <c r="G26" s="154"/>
      <c r="H26" s="187"/>
      <c r="I26" s="187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6:9" ht="8.25" customHeight="1">
      <c r="F27" s="133"/>
      <c r="H27" s="134"/>
      <c r="I27" s="134"/>
    </row>
    <row r="28" spans="3:24" ht="21">
      <c r="C28" s="135" t="s">
        <v>40</v>
      </c>
      <c r="D28" s="136" t="s">
        <v>41</v>
      </c>
      <c r="E28" s="135"/>
      <c r="F28" s="135"/>
      <c r="G28" s="135"/>
      <c r="H28" s="135"/>
      <c r="I28" s="135"/>
      <c r="J28" s="135"/>
      <c r="K28" s="135"/>
      <c r="L28" s="135"/>
      <c r="P28" s="481" t="s">
        <v>42</v>
      </c>
      <c r="Q28" s="481"/>
      <c r="R28" s="137"/>
      <c r="S28" s="137"/>
      <c r="T28" s="482">
        <f>'Rozlosování-přehled'!$K$1</f>
        <v>2010</v>
      </c>
      <c r="U28" s="482"/>
      <c r="X28" s="138" t="s">
        <v>0</v>
      </c>
    </row>
    <row r="29" spans="3:31" ht="18.75">
      <c r="C29" s="139" t="s">
        <v>43</v>
      </c>
      <c r="D29" s="188"/>
      <c r="N29" s="141">
        <v>5</v>
      </c>
      <c r="P29" s="483" t="str">
        <f>IF(N29=1,P31,IF(N29=2,P32,IF(N29=3,P33,IF(N29=4,P34,IF(N29=5,P35," ")))))</f>
        <v>ŽENY</v>
      </c>
      <c r="Q29" s="484"/>
      <c r="R29" s="484"/>
      <c r="S29" s="484"/>
      <c r="T29" s="484"/>
      <c r="U29" s="485"/>
      <c r="W29" s="142" t="s">
        <v>1</v>
      </c>
      <c r="X29" s="139" t="s">
        <v>2</v>
      </c>
      <c r="AA29" s="1" t="s">
        <v>44</v>
      </c>
      <c r="AB29" s="1" t="s">
        <v>45</v>
      </c>
      <c r="AC29" s="1" t="s">
        <v>46</v>
      </c>
      <c r="AD29" s="1" t="s">
        <v>47</v>
      </c>
      <c r="AE29" s="1" t="s">
        <v>48</v>
      </c>
    </row>
    <row r="30" spans="3:21" ht="6.75" customHeight="1">
      <c r="C30" s="139"/>
      <c r="D30" s="144"/>
      <c r="E30" s="144"/>
      <c r="F30" s="144"/>
      <c r="G30" s="139"/>
      <c r="H30" s="139"/>
      <c r="I30" s="139"/>
      <c r="J30" s="144"/>
      <c r="K30" s="144"/>
      <c r="L30" s="144"/>
      <c r="M30" s="139"/>
      <c r="N30" s="139"/>
      <c r="O30" s="139"/>
      <c r="P30" s="145"/>
      <c r="Q30" s="145"/>
      <c r="R30" s="145"/>
      <c r="S30" s="139"/>
      <c r="T30" s="139"/>
      <c r="U30" s="144"/>
    </row>
    <row r="31" spans="3:31" ht="15.75">
      <c r="C31" s="139" t="s">
        <v>49</v>
      </c>
      <c r="D31" s="189" t="s">
        <v>91</v>
      </c>
      <c r="E31" s="146"/>
      <c r="F31" s="146"/>
      <c r="N31" s="1">
        <v>1</v>
      </c>
      <c r="P31" s="486" t="s">
        <v>50</v>
      </c>
      <c r="Q31" s="486"/>
      <c r="R31" s="486"/>
      <c r="S31" s="486"/>
      <c r="T31" s="486"/>
      <c r="U31" s="486"/>
      <c r="W31" s="148">
        <v>1</v>
      </c>
      <c r="X31" s="149" t="str">
        <f aca="true" t="shared" si="1" ref="X31:X38">IF($N$29=1,AA31,IF($N$29=2,AB31,IF($N$29=3,AC31,IF($N$29=4,AD31,IF($N$29=5,AE31," ")))))</f>
        <v>Příbor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Příbor</v>
      </c>
    </row>
    <row r="32" spans="3:31" ht="15">
      <c r="C32" s="139" t="s">
        <v>51</v>
      </c>
      <c r="D32" s="150">
        <v>40427</v>
      </c>
      <c r="E32" s="151"/>
      <c r="F32" s="151"/>
      <c r="N32" s="1">
        <v>2</v>
      </c>
      <c r="P32" s="486" t="s">
        <v>52</v>
      </c>
      <c r="Q32" s="486"/>
      <c r="R32" s="486"/>
      <c r="S32" s="486"/>
      <c r="T32" s="486"/>
      <c r="U32" s="486"/>
      <c r="W32" s="148">
        <v>2</v>
      </c>
      <c r="X32" s="149" t="str">
        <f t="shared" si="1"/>
        <v>Hukvaldy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Hukvaldy</v>
      </c>
    </row>
    <row r="33" spans="3:31" ht="15">
      <c r="C33" s="139"/>
      <c r="N33" s="1">
        <v>3</v>
      </c>
      <c r="P33" s="472" t="s">
        <v>53</v>
      </c>
      <c r="Q33" s="472"/>
      <c r="R33" s="472"/>
      <c r="S33" s="472"/>
      <c r="T33" s="472"/>
      <c r="U33" s="472"/>
      <c r="W33" s="148">
        <v>3</v>
      </c>
      <c r="X33" s="149" t="str">
        <f t="shared" si="1"/>
        <v>Proskovice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</v>
      </c>
    </row>
    <row r="34" spans="2:31" ht="18.75">
      <c r="B34" s="152">
        <v>4</v>
      </c>
      <c r="C34" s="135" t="s">
        <v>54</v>
      </c>
      <c r="D34" s="469" t="str">
        <f>IF(B34=1,X31,IF(B34=2,X32,IF(B34=3,X33,IF(B34=4,X34,IF(B34=5,X35,IF(B34=6,X36,IF(B34=7,X37,IF(B34=8,X38," "))))))))</f>
        <v>Vratimov </v>
      </c>
      <c r="E34" s="470"/>
      <c r="F34" s="470"/>
      <c r="G34" s="470"/>
      <c r="H34" s="470"/>
      <c r="I34" s="471"/>
      <c r="N34" s="1">
        <v>4</v>
      </c>
      <c r="P34" s="472" t="s">
        <v>55</v>
      </c>
      <c r="Q34" s="472"/>
      <c r="R34" s="472"/>
      <c r="S34" s="472"/>
      <c r="T34" s="472"/>
      <c r="U34" s="472"/>
      <c r="W34" s="148">
        <v>4</v>
      </c>
      <c r="X34" s="149" t="str">
        <f t="shared" si="1"/>
        <v>Vratimov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Vratimov </v>
      </c>
    </row>
    <row r="35" spans="2:31" ht="18.75">
      <c r="B35" s="152">
        <v>2</v>
      </c>
      <c r="C35" s="135" t="s">
        <v>56</v>
      </c>
      <c r="D35" s="469" t="str">
        <f>IF(B35=1,X31,IF(B35=2,X32,IF(B35=3,X33,IF(B35=4,X34,IF(B35=5,X35,IF(B35=6,X36,IF(B35=7,X37,IF(B35=8,X38," "))))))))</f>
        <v>Hukvaldy</v>
      </c>
      <c r="E35" s="470"/>
      <c r="F35" s="470"/>
      <c r="G35" s="470"/>
      <c r="H35" s="470"/>
      <c r="I35" s="471"/>
      <c r="N35" s="1">
        <v>5</v>
      </c>
      <c r="P35" s="472" t="s">
        <v>32</v>
      </c>
      <c r="Q35" s="472"/>
      <c r="R35" s="472"/>
      <c r="S35" s="472"/>
      <c r="T35" s="472"/>
      <c r="U35" s="472"/>
      <c r="W35" s="148">
        <v>5</v>
      </c>
      <c r="X35" s="149" t="str">
        <f t="shared" si="1"/>
        <v>Výškovice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Výškovice</v>
      </c>
    </row>
    <row r="36" spans="23:31" ht="14.25">
      <c r="W36" s="148">
        <v>6</v>
      </c>
      <c r="X36" s="149" t="str">
        <f t="shared" si="1"/>
        <v>Krmelín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Krmelín</v>
      </c>
    </row>
    <row r="37" spans="3:31" ht="14.25">
      <c r="C37" s="153" t="s">
        <v>58</v>
      </c>
      <c r="D37" s="154"/>
      <c r="E37" s="479" t="s">
        <v>59</v>
      </c>
      <c r="F37" s="480"/>
      <c r="G37" s="480"/>
      <c r="H37" s="480"/>
      <c r="I37" s="480"/>
      <c r="J37" s="480"/>
      <c r="K37" s="480"/>
      <c r="L37" s="480"/>
      <c r="M37" s="480"/>
      <c r="N37" s="480" t="s">
        <v>60</v>
      </c>
      <c r="O37" s="480"/>
      <c r="P37" s="480"/>
      <c r="Q37" s="480"/>
      <c r="R37" s="480"/>
      <c r="S37" s="480"/>
      <c r="T37" s="480"/>
      <c r="U37" s="480"/>
      <c r="V37" s="155"/>
      <c r="W37" s="148">
        <v>7</v>
      </c>
      <c r="X37" s="149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57"/>
      <c r="C38" s="158" t="s">
        <v>7</v>
      </c>
      <c r="D38" s="159" t="s">
        <v>8</v>
      </c>
      <c r="E38" s="459" t="s">
        <v>61</v>
      </c>
      <c r="F38" s="460"/>
      <c r="G38" s="461"/>
      <c r="H38" s="462" t="s">
        <v>62</v>
      </c>
      <c r="I38" s="460"/>
      <c r="J38" s="461" t="s">
        <v>62</v>
      </c>
      <c r="K38" s="462" t="s">
        <v>63</v>
      </c>
      <c r="L38" s="460"/>
      <c r="M38" s="460" t="s">
        <v>63</v>
      </c>
      <c r="N38" s="462" t="s">
        <v>64</v>
      </c>
      <c r="O38" s="460"/>
      <c r="P38" s="461"/>
      <c r="Q38" s="462" t="s">
        <v>65</v>
      </c>
      <c r="R38" s="460"/>
      <c r="S38" s="461"/>
      <c r="T38" s="160" t="s">
        <v>66</v>
      </c>
      <c r="U38" s="161"/>
      <c r="V38" s="162"/>
      <c r="W38" s="148">
        <v>8</v>
      </c>
      <c r="X38" s="149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63" t="s">
        <v>61</v>
      </c>
      <c r="AG38" s="163" t="s">
        <v>62</v>
      </c>
      <c r="AH38" s="163" t="s">
        <v>63</v>
      </c>
      <c r="AI38" s="163" t="s">
        <v>61</v>
      </c>
      <c r="AJ38" s="163" t="s">
        <v>62</v>
      </c>
      <c r="AK38" s="163" t="s">
        <v>63</v>
      </c>
    </row>
    <row r="39" spans="2:37" ht="24.75" customHeight="1">
      <c r="B39" s="164" t="s">
        <v>61</v>
      </c>
      <c r="C39" s="123" t="s">
        <v>174</v>
      </c>
      <c r="D39" s="123" t="s">
        <v>159</v>
      </c>
      <c r="E39" s="125">
        <v>6</v>
      </c>
      <c r="F39" s="165" t="s">
        <v>17</v>
      </c>
      <c r="G39" s="126">
        <v>3</v>
      </c>
      <c r="H39" s="127">
        <v>6</v>
      </c>
      <c r="I39" s="165" t="s">
        <v>17</v>
      </c>
      <c r="J39" s="126">
        <v>2</v>
      </c>
      <c r="K39" s="127"/>
      <c r="L39" s="165" t="s">
        <v>17</v>
      </c>
      <c r="M39" s="128"/>
      <c r="N39" s="166">
        <f>E39+H39+K39</f>
        <v>12</v>
      </c>
      <c r="O39" s="167" t="s">
        <v>17</v>
      </c>
      <c r="P39" s="168">
        <f>G39+J39+M39</f>
        <v>5</v>
      </c>
      <c r="Q39" s="166">
        <f>SUM(AF39:AH39)</f>
        <v>2</v>
      </c>
      <c r="R39" s="167" t="s">
        <v>17</v>
      </c>
      <c r="S39" s="168">
        <f>SUM(AI39:AK39)</f>
        <v>0</v>
      </c>
      <c r="T39" s="169">
        <f>IF(Q39&gt;S39,1,0)</f>
        <v>1</v>
      </c>
      <c r="U39" s="170">
        <f>IF(S39&gt;Q39,1,0)</f>
        <v>0</v>
      </c>
      <c r="V39" s="155"/>
      <c r="X39" s="171"/>
      <c r="Y39" s="129" t="s">
        <v>157</v>
      </c>
      <c r="AF39" s="172">
        <f>IF(E39&gt;G39,1,0)</f>
        <v>1</v>
      </c>
      <c r="AG39" s="172">
        <f>IF(H39&gt;J39,1,0)</f>
        <v>1</v>
      </c>
      <c r="AH39" s="172">
        <f>IF(K39+M39&gt;0,IF(K39&gt;M39,1,0),0)</f>
        <v>0</v>
      </c>
      <c r="AI39" s="172">
        <f>IF(G39&gt;E39,1,0)</f>
        <v>0</v>
      </c>
      <c r="AJ39" s="172">
        <f>IF(J39&gt;H39,1,0)</f>
        <v>0</v>
      </c>
      <c r="AK39" s="172">
        <f>IF(K39+M39&gt;0,IF(M39&gt;K39,1,0),0)</f>
        <v>0</v>
      </c>
    </row>
    <row r="40" spans="2:37" ht="24.75" customHeight="1">
      <c r="B40" s="164" t="s">
        <v>62</v>
      </c>
      <c r="C40" s="130" t="s">
        <v>189</v>
      </c>
      <c r="D40" s="129" t="s">
        <v>157</v>
      </c>
      <c r="E40" s="125">
        <v>6</v>
      </c>
      <c r="F40" s="165" t="s">
        <v>17</v>
      </c>
      <c r="G40" s="126">
        <v>2</v>
      </c>
      <c r="H40" s="127">
        <v>6</v>
      </c>
      <c r="I40" s="165" t="s">
        <v>17</v>
      </c>
      <c r="J40" s="126">
        <v>4</v>
      </c>
      <c r="K40" s="127"/>
      <c r="L40" s="165" t="s">
        <v>17</v>
      </c>
      <c r="M40" s="128"/>
      <c r="N40" s="166">
        <f>E40+H40+K40</f>
        <v>12</v>
      </c>
      <c r="O40" s="167" t="s">
        <v>17</v>
      </c>
      <c r="P40" s="168">
        <f>G40+J40+M40</f>
        <v>6</v>
      </c>
      <c r="Q40" s="166">
        <f>SUM(AF40:AH40)</f>
        <v>2</v>
      </c>
      <c r="R40" s="167" t="s">
        <v>17</v>
      </c>
      <c r="S40" s="168">
        <f>SUM(AI40:AK40)</f>
        <v>0</v>
      </c>
      <c r="T40" s="169">
        <f>IF(Q40&gt;S40,1,0)</f>
        <v>1</v>
      </c>
      <c r="U40" s="170">
        <f>IF(S40&gt;Q40,1,0)</f>
        <v>0</v>
      </c>
      <c r="V40" s="155"/>
      <c r="Y40" s="123" t="s">
        <v>159</v>
      </c>
      <c r="AF40" s="172">
        <f>IF(E40&gt;G40,1,0)</f>
        <v>1</v>
      </c>
      <c r="AG40" s="172">
        <f>IF(H40&gt;J40,1,0)</f>
        <v>1</v>
      </c>
      <c r="AH40" s="172">
        <f>IF(K40+M40&gt;0,IF(K40&gt;M40,1,0),0)</f>
        <v>0</v>
      </c>
      <c r="AI40" s="172">
        <f>IF(G40&gt;E40,1,0)</f>
        <v>0</v>
      </c>
      <c r="AJ40" s="172">
        <f>IF(J40&gt;H40,1,0)</f>
        <v>0</v>
      </c>
      <c r="AK40" s="172">
        <f>IF(K40+M40&gt;0,IF(M40&gt;K40,1,0),0)</f>
        <v>0</v>
      </c>
    </row>
    <row r="41" spans="2:37" ht="24.75" customHeight="1">
      <c r="B41" s="473" t="s">
        <v>63</v>
      </c>
      <c r="C41" s="130" t="s">
        <v>174</v>
      </c>
      <c r="D41" s="129" t="s">
        <v>159</v>
      </c>
      <c r="E41" s="475">
        <v>3</v>
      </c>
      <c r="F41" s="463" t="s">
        <v>17</v>
      </c>
      <c r="G41" s="465">
        <v>6</v>
      </c>
      <c r="H41" s="467">
        <v>4</v>
      </c>
      <c r="I41" s="463" t="s">
        <v>17</v>
      </c>
      <c r="J41" s="465">
        <v>6</v>
      </c>
      <c r="K41" s="498"/>
      <c r="L41" s="463" t="s">
        <v>17</v>
      </c>
      <c r="M41" s="477"/>
      <c r="N41" s="451">
        <f>E41+H41+K41</f>
        <v>7</v>
      </c>
      <c r="O41" s="453" t="s">
        <v>17</v>
      </c>
      <c r="P41" s="455">
        <f>G41+J41+M41</f>
        <v>12</v>
      </c>
      <c r="Q41" s="451">
        <f>SUM(AF41:AH41)</f>
        <v>0</v>
      </c>
      <c r="R41" s="453" t="s">
        <v>17</v>
      </c>
      <c r="S41" s="455">
        <f>SUM(AI41:AK41)</f>
        <v>2</v>
      </c>
      <c r="T41" s="457">
        <f>IF(Q41&gt;S41,1,0)</f>
        <v>0</v>
      </c>
      <c r="U41" s="449">
        <f>IF(S41&gt;Q41,1,0)</f>
        <v>1</v>
      </c>
      <c r="V41" s="173"/>
      <c r="AF41" s="172">
        <f>IF(E41&gt;G41,1,0)</f>
        <v>0</v>
      </c>
      <c r="AG41" s="172">
        <f>IF(H41&gt;J41,1,0)</f>
        <v>0</v>
      </c>
      <c r="AH41" s="172">
        <f>IF(K41+M41&gt;0,IF(K41&gt;M41,1,0),0)</f>
        <v>0</v>
      </c>
      <c r="AI41" s="172">
        <f>IF(G41&gt;E41,1,0)</f>
        <v>1</v>
      </c>
      <c r="AJ41" s="172">
        <f>IF(J41&gt;H41,1,0)</f>
        <v>1</v>
      </c>
      <c r="AK41" s="172">
        <f>IF(K41+M41&gt;0,IF(M41&gt;K41,1,0),0)</f>
        <v>0</v>
      </c>
    </row>
    <row r="42" spans="2:22" ht="24.75" customHeight="1">
      <c r="B42" s="474"/>
      <c r="C42" s="131" t="s">
        <v>175</v>
      </c>
      <c r="D42" s="132" t="s">
        <v>157</v>
      </c>
      <c r="E42" s="476"/>
      <c r="F42" s="464"/>
      <c r="G42" s="466"/>
      <c r="H42" s="468"/>
      <c r="I42" s="464"/>
      <c r="J42" s="466"/>
      <c r="K42" s="468"/>
      <c r="L42" s="464"/>
      <c r="M42" s="478"/>
      <c r="N42" s="452"/>
      <c r="O42" s="454"/>
      <c r="P42" s="456"/>
      <c r="Q42" s="452"/>
      <c r="R42" s="454"/>
      <c r="S42" s="456"/>
      <c r="T42" s="458"/>
      <c r="U42" s="450"/>
      <c r="V42" s="173"/>
    </row>
    <row r="43" spans="2:22" ht="24.75" customHeight="1">
      <c r="B43" s="174"/>
      <c r="C43" s="175" t="s">
        <v>67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>
        <f>SUM(N39:N42)</f>
        <v>31</v>
      </c>
      <c r="O43" s="167" t="s">
        <v>17</v>
      </c>
      <c r="P43" s="178">
        <f>SUM(P39:P42)</f>
        <v>23</v>
      </c>
      <c r="Q43" s="192">
        <f>SUM(Q39:Q42)</f>
        <v>4</v>
      </c>
      <c r="R43" s="193" t="s">
        <v>17</v>
      </c>
      <c r="S43" s="194">
        <f>SUM(S39:S42)</f>
        <v>2</v>
      </c>
      <c r="T43" s="169">
        <f>SUM(T39:T42)</f>
        <v>2</v>
      </c>
      <c r="U43" s="170">
        <f>SUM(U39:U42)</f>
        <v>1</v>
      </c>
      <c r="V43" s="155"/>
    </row>
    <row r="44" spans="2:22" ht="24.75" customHeight="1">
      <c r="B44" s="174"/>
      <c r="C44" s="180" t="s">
        <v>68</v>
      </c>
      <c r="D44" s="181" t="str">
        <f>IF(T43&gt;U43,D34,IF(U43&gt;T43,D35,IF(U43+T43=0," ","CHYBA ZADÁNÍ")))</f>
        <v>Vratimov </v>
      </c>
      <c r="E44" s="175"/>
      <c r="F44" s="175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80"/>
      <c r="V44" s="182"/>
    </row>
    <row r="45" spans="2:22" ht="14.25">
      <c r="B45" s="174"/>
      <c r="C45" s="180" t="s">
        <v>69</v>
      </c>
      <c r="G45" s="184"/>
      <c r="H45" s="184"/>
      <c r="I45" s="184"/>
      <c r="J45" s="184"/>
      <c r="K45" s="184"/>
      <c r="L45" s="184"/>
      <c r="M45" s="184"/>
      <c r="N45" s="182"/>
      <c r="O45" s="182"/>
      <c r="Q45" s="185"/>
      <c r="R45" s="185"/>
      <c r="S45" s="184"/>
      <c r="T45" s="184"/>
      <c r="U45" s="184"/>
      <c r="V45" s="182"/>
    </row>
    <row r="46" spans="3:21" ht="14.25">
      <c r="C46" s="185"/>
      <c r="D46" s="185"/>
      <c r="E46" s="185"/>
      <c r="F46" s="185"/>
      <c r="G46" s="185"/>
      <c r="H46" s="185"/>
      <c r="I46" s="185"/>
      <c r="J46" s="190" t="s">
        <v>54</v>
      </c>
      <c r="K46" s="190"/>
      <c r="L46" s="190"/>
      <c r="M46" s="185"/>
      <c r="N46" s="185"/>
      <c r="O46" s="185"/>
      <c r="P46" s="185"/>
      <c r="Q46" s="185"/>
      <c r="R46" s="185"/>
      <c r="S46" s="185"/>
      <c r="T46" s="190" t="s">
        <v>56</v>
      </c>
      <c r="U46" s="185"/>
    </row>
    <row r="47" spans="3:21" ht="15">
      <c r="C47" s="191" t="s">
        <v>70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3:21" ht="14.25"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3:21" ht="14.25"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1" spans="2:21" ht="26.25">
      <c r="B51" s="154"/>
      <c r="C51" s="154"/>
      <c r="D51" s="154"/>
      <c r="E51" s="154"/>
      <c r="F51" s="186" t="s">
        <v>39</v>
      </c>
      <c r="G51" s="154"/>
      <c r="H51" s="187"/>
      <c r="I51" s="187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6:9" ht="26.25">
      <c r="F52" s="133"/>
      <c r="H52" s="134"/>
      <c r="I52" s="134"/>
    </row>
    <row r="53" spans="3:24" ht="20.25">
      <c r="C53" s="135" t="s">
        <v>40</v>
      </c>
      <c r="D53" s="136" t="s">
        <v>41</v>
      </c>
      <c r="E53" s="135"/>
      <c r="F53" s="135"/>
      <c r="G53" s="135"/>
      <c r="H53" s="135"/>
      <c r="I53" s="135"/>
      <c r="J53" s="135"/>
      <c r="K53" s="135"/>
      <c r="L53" s="135"/>
      <c r="P53" s="481" t="s">
        <v>42</v>
      </c>
      <c r="Q53" s="481"/>
      <c r="R53" s="137"/>
      <c r="S53" s="137"/>
      <c r="T53" s="482">
        <f>'Rozlosování-přehled'!$K$1</f>
        <v>2010</v>
      </c>
      <c r="U53" s="482"/>
      <c r="X53" s="138" t="s">
        <v>0</v>
      </c>
    </row>
    <row r="54" spans="3:31" ht="18">
      <c r="C54" s="139" t="s">
        <v>43</v>
      </c>
      <c r="D54" s="188"/>
      <c r="N54" s="141">
        <v>5</v>
      </c>
      <c r="P54" s="483" t="str">
        <f>IF(N54=1,P56,IF(N54=2,P57,IF(N54=3,P58,IF(N54=4,P59,IF(N54=5,P60," ")))))</f>
        <v>ŽENY</v>
      </c>
      <c r="Q54" s="484"/>
      <c r="R54" s="484"/>
      <c r="S54" s="484"/>
      <c r="T54" s="484"/>
      <c r="U54" s="485"/>
      <c r="W54" s="142" t="s">
        <v>1</v>
      </c>
      <c r="X54" s="139" t="s">
        <v>2</v>
      </c>
      <c r="AA54" s="1" t="s">
        <v>44</v>
      </c>
      <c r="AB54" s="1" t="s">
        <v>45</v>
      </c>
      <c r="AC54" s="1" t="s">
        <v>46</v>
      </c>
      <c r="AD54" s="1" t="s">
        <v>47</v>
      </c>
      <c r="AE54" s="1" t="s">
        <v>48</v>
      </c>
    </row>
    <row r="55" spans="3:21" ht="15">
      <c r="C55" s="139"/>
      <c r="D55" s="144"/>
      <c r="E55" s="144"/>
      <c r="F55" s="144"/>
      <c r="G55" s="139"/>
      <c r="H55" s="139"/>
      <c r="I55" s="139"/>
      <c r="J55" s="144"/>
      <c r="K55" s="144"/>
      <c r="L55" s="144"/>
      <c r="M55" s="139"/>
      <c r="N55" s="139"/>
      <c r="O55" s="139"/>
      <c r="P55" s="145"/>
      <c r="Q55" s="145"/>
      <c r="R55" s="145"/>
      <c r="S55" s="139"/>
      <c r="T55" s="139"/>
      <c r="U55" s="144"/>
    </row>
    <row r="56" spans="3:31" ht="15.75">
      <c r="C56" s="139" t="s">
        <v>49</v>
      </c>
      <c r="D56" s="189" t="s">
        <v>173</v>
      </c>
      <c r="E56" s="146"/>
      <c r="F56" s="146"/>
      <c r="N56" s="1">
        <v>1</v>
      </c>
      <c r="P56" s="486" t="s">
        <v>50</v>
      </c>
      <c r="Q56" s="486"/>
      <c r="R56" s="486"/>
      <c r="S56" s="486"/>
      <c r="T56" s="486"/>
      <c r="U56" s="486"/>
      <c r="W56" s="148">
        <v>1</v>
      </c>
      <c r="X56" s="149" t="str">
        <f aca="true" t="shared" si="3" ref="X56:X63">IF($N$29=1,AA56,IF($N$29=2,AB56,IF($N$29=3,AC56,IF($N$29=4,AD56,IF($N$29=5,AE56," ")))))</f>
        <v>Příbor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 t="str">
        <f t="shared" si="4"/>
        <v>Příbor</v>
      </c>
    </row>
    <row r="57" spans="3:31" ht="15">
      <c r="C57" s="139" t="s">
        <v>51</v>
      </c>
      <c r="D57" s="195">
        <v>40356</v>
      </c>
      <c r="E57" s="151"/>
      <c r="F57" s="151"/>
      <c r="N57" s="1">
        <v>2</v>
      </c>
      <c r="P57" s="486" t="s">
        <v>52</v>
      </c>
      <c r="Q57" s="486"/>
      <c r="R57" s="486"/>
      <c r="S57" s="486"/>
      <c r="T57" s="486"/>
      <c r="U57" s="486"/>
      <c r="W57" s="148">
        <v>2</v>
      </c>
      <c r="X57" s="149" t="str">
        <f t="shared" si="3"/>
        <v>Hukvaldy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 t="str">
        <f t="shared" si="4"/>
        <v>Hukvaldy</v>
      </c>
    </row>
    <row r="58" spans="3:31" ht="15">
      <c r="C58" s="139"/>
      <c r="N58" s="1">
        <v>3</v>
      </c>
      <c r="P58" s="472" t="s">
        <v>53</v>
      </c>
      <c r="Q58" s="472"/>
      <c r="R58" s="472"/>
      <c r="S58" s="472"/>
      <c r="T58" s="472"/>
      <c r="U58" s="472"/>
      <c r="W58" s="148">
        <v>3</v>
      </c>
      <c r="X58" s="149" t="str">
        <f t="shared" si="3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 t="str">
        <f t="shared" si="4"/>
        <v>Proskovice</v>
      </c>
    </row>
    <row r="59" spans="2:31" ht="18">
      <c r="B59" s="152">
        <v>5</v>
      </c>
      <c r="C59" s="135" t="s">
        <v>54</v>
      </c>
      <c r="D59" s="469" t="str">
        <f>IF(B59=1,X56,IF(B59=2,X57,IF(B59=3,X58,IF(B59=4,X59,IF(B59=5,X60,IF(B59=6,X61,IF(B59=7,X62,IF(B59=8,X63," "))))))))</f>
        <v>Výškovice</v>
      </c>
      <c r="E59" s="470"/>
      <c r="F59" s="470"/>
      <c r="G59" s="470"/>
      <c r="H59" s="470"/>
      <c r="I59" s="471"/>
      <c r="N59" s="1">
        <v>4</v>
      </c>
      <c r="P59" s="472" t="s">
        <v>55</v>
      </c>
      <c r="Q59" s="472"/>
      <c r="R59" s="472"/>
      <c r="S59" s="472"/>
      <c r="T59" s="472"/>
      <c r="U59" s="472"/>
      <c r="W59" s="148">
        <v>4</v>
      </c>
      <c r="X59" s="149" t="str">
        <f t="shared" si="3"/>
        <v>Vratimov 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 t="str">
        <f t="shared" si="4"/>
        <v>Vratimov </v>
      </c>
    </row>
    <row r="60" spans="2:31" ht="18">
      <c r="B60" s="152">
        <v>1</v>
      </c>
      <c r="C60" s="135" t="s">
        <v>56</v>
      </c>
      <c r="D60" s="469" t="str">
        <f>IF(B60=1,X56,IF(B60=2,X57,IF(B60=3,X58,IF(B60=4,X59,IF(B60=5,X60,IF(B60=6,X61,IF(B60=7,X62,IF(B60=8,X63," "))))))))</f>
        <v>Příbor</v>
      </c>
      <c r="E60" s="470"/>
      <c r="F60" s="470"/>
      <c r="G60" s="470"/>
      <c r="H60" s="470"/>
      <c r="I60" s="471"/>
      <c r="N60" s="1">
        <v>5</v>
      </c>
      <c r="P60" s="472" t="s">
        <v>32</v>
      </c>
      <c r="Q60" s="472"/>
      <c r="R60" s="472"/>
      <c r="S60" s="472"/>
      <c r="T60" s="472"/>
      <c r="U60" s="472"/>
      <c r="W60" s="148">
        <v>5</v>
      </c>
      <c r="X60" s="149" t="str">
        <f t="shared" si="3"/>
        <v>Výškovice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 t="str">
        <f t="shared" si="4"/>
        <v>Výškovice</v>
      </c>
    </row>
    <row r="61" spans="23:31" ht="14.25">
      <c r="W61" s="148">
        <v>6</v>
      </c>
      <c r="X61" s="149" t="str">
        <f t="shared" si="3"/>
        <v>Krmelín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 t="str">
        <f t="shared" si="4"/>
        <v>Krmelín</v>
      </c>
    </row>
    <row r="62" spans="3:31" ht="14.25">
      <c r="C62" s="153" t="s">
        <v>58</v>
      </c>
      <c r="D62" s="154"/>
      <c r="E62" s="479" t="s">
        <v>59</v>
      </c>
      <c r="F62" s="480"/>
      <c r="G62" s="480"/>
      <c r="H62" s="480"/>
      <c r="I62" s="480"/>
      <c r="J62" s="480"/>
      <c r="K62" s="480"/>
      <c r="L62" s="480"/>
      <c r="M62" s="480"/>
      <c r="N62" s="480" t="s">
        <v>60</v>
      </c>
      <c r="O62" s="480"/>
      <c r="P62" s="480"/>
      <c r="Q62" s="480"/>
      <c r="R62" s="480"/>
      <c r="S62" s="480"/>
      <c r="T62" s="480"/>
      <c r="U62" s="480"/>
      <c r="V62" s="155"/>
      <c r="W62" s="148">
        <v>7</v>
      </c>
      <c r="X62" s="149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57"/>
      <c r="C63" s="158" t="s">
        <v>7</v>
      </c>
      <c r="D63" s="159" t="s">
        <v>8</v>
      </c>
      <c r="E63" s="459" t="s">
        <v>61</v>
      </c>
      <c r="F63" s="460"/>
      <c r="G63" s="461"/>
      <c r="H63" s="462" t="s">
        <v>62</v>
      </c>
      <c r="I63" s="460"/>
      <c r="J63" s="461" t="s">
        <v>62</v>
      </c>
      <c r="K63" s="462" t="s">
        <v>63</v>
      </c>
      <c r="L63" s="460"/>
      <c r="M63" s="460" t="s">
        <v>63</v>
      </c>
      <c r="N63" s="462" t="s">
        <v>64</v>
      </c>
      <c r="O63" s="460"/>
      <c r="P63" s="461"/>
      <c r="Q63" s="462" t="s">
        <v>65</v>
      </c>
      <c r="R63" s="460"/>
      <c r="S63" s="461"/>
      <c r="T63" s="160" t="s">
        <v>66</v>
      </c>
      <c r="U63" s="161"/>
      <c r="V63" s="162"/>
      <c r="W63" s="148">
        <v>8</v>
      </c>
      <c r="X63" s="149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63" t="s">
        <v>61</v>
      </c>
      <c r="AG63" s="163" t="s">
        <v>62</v>
      </c>
      <c r="AH63" s="163" t="s">
        <v>63</v>
      </c>
      <c r="AI63" s="163" t="s">
        <v>61</v>
      </c>
      <c r="AJ63" s="163" t="s">
        <v>62</v>
      </c>
      <c r="AK63" s="163" t="s">
        <v>63</v>
      </c>
    </row>
    <row r="64" spans="2:37" ht="15.75">
      <c r="B64" s="164" t="s">
        <v>61</v>
      </c>
      <c r="C64" s="129" t="s">
        <v>156</v>
      </c>
      <c r="D64" s="129" t="s">
        <v>186</v>
      </c>
      <c r="E64" s="125">
        <v>3</v>
      </c>
      <c r="F64" s="165" t="s">
        <v>17</v>
      </c>
      <c r="G64" s="126">
        <v>6</v>
      </c>
      <c r="H64" s="127">
        <v>6</v>
      </c>
      <c r="I64" s="165" t="s">
        <v>17</v>
      </c>
      <c r="J64" s="126">
        <v>7</v>
      </c>
      <c r="K64" s="127"/>
      <c r="L64" s="165" t="s">
        <v>17</v>
      </c>
      <c r="M64" s="128"/>
      <c r="N64" s="166">
        <f>E64+H64+K64</f>
        <v>9</v>
      </c>
      <c r="O64" s="167" t="s">
        <v>17</v>
      </c>
      <c r="P64" s="168">
        <f>G64+J64+M64</f>
        <v>13</v>
      </c>
      <c r="Q64" s="166">
        <f>SUM(AF64:AH64)</f>
        <v>0</v>
      </c>
      <c r="R64" s="167" t="s">
        <v>17</v>
      </c>
      <c r="S64" s="168">
        <f>SUM(AI64:AK64)</f>
        <v>2</v>
      </c>
      <c r="T64" s="169">
        <f>IF(Q64&gt;S64,1,0)</f>
        <v>0</v>
      </c>
      <c r="U64" s="170">
        <f>IF(S64&gt;Q64,1,0)</f>
        <v>1</v>
      </c>
      <c r="V64" s="155"/>
      <c r="X64" s="171"/>
      <c r="AF64" s="172">
        <f>IF(E64&gt;G64,1,0)</f>
        <v>0</v>
      </c>
      <c r="AG64" s="172">
        <f>IF(H64&gt;J64,1,0)</f>
        <v>0</v>
      </c>
      <c r="AH64" s="172">
        <f>IF(K64+M64&gt;0,IF(K64&gt;M64,1,0),0)</f>
        <v>0</v>
      </c>
      <c r="AI64" s="172">
        <f>IF(G64&gt;E64,1,0)</f>
        <v>1</v>
      </c>
      <c r="AJ64" s="172">
        <f>IF(J64&gt;H64,1,0)</f>
        <v>1</v>
      </c>
      <c r="AK64" s="172">
        <f>IF(K64+M64&gt;0,IF(M64&gt;K64,1,0),0)</f>
        <v>0</v>
      </c>
    </row>
    <row r="65" spans="2:37" ht="15.75">
      <c r="B65" s="164" t="s">
        <v>62</v>
      </c>
      <c r="C65" s="123" t="s">
        <v>155</v>
      </c>
      <c r="D65" s="123" t="s">
        <v>187</v>
      </c>
      <c r="E65" s="125">
        <v>6</v>
      </c>
      <c r="F65" s="165" t="s">
        <v>17</v>
      </c>
      <c r="G65" s="126">
        <v>1</v>
      </c>
      <c r="H65" s="127">
        <v>6</v>
      </c>
      <c r="I65" s="165" t="s">
        <v>17</v>
      </c>
      <c r="J65" s="126">
        <v>4</v>
      </c>
      <c r="K65" s="127"/>
      <c r="L65" s="165" t="s">
        <v>17</v>
      </c>
      <c r="M65" s="128"/>
      <c r="N65" s="166">
        <f>E65+H65+K65</f>
        <v>12</v>
      </c>
      <c r="O65" s="167" t="s">
        <v>17</v>
      </c>
      <c r="P65" s="168">
        <f>G65+J65+M65</f>
        <v>5</v>
      </c>
      <c r="Q65" s="166">
        <f>SUM(AF65:AH65)</f>
        <v>2</v>
      </c>
      <c r="R65" s="167" t="s">
        <v>17</v>
      </c>
      <c r="S65" s="168">
        <f>SUM(AI65:AK65)</f>
        <v>0</v>
      </c>
      <c r="T65" s="169">
        <f>IF(Q65&gt;S65,1,0)</f>
        <v>1</v>
      </c>
      <c r="U65" s="170">
        <f>IF(S65&gt;Q65,1,0)</f>
        <v>0</v>
      </c>
      <c r="V65" s="155"/>
      <c r="AF65" s="172">
        <f>IF(E65&gt;G65,1,0)</f>
        <v>1</v>
      </c>
      <c r="AG65" s="172">
        <f>IF(H65&gt;J65,1,0)</f>
        <v>1</v>
      </c>
      <c r="AH65" s="172">
        <f>IF(K65+M65&gt;0,IF(K65&gt;M65,1,0),0)</f>
        <v>0</v>
      </c>
      <c r="AI65" s="172">
        <f>IF(G65&gt;E65,1,0)</f>
        <v>0</v>
      </c>
      <c r="AJ65" s="172">
        <f>IF(J65&gt;H65,1,0)</f>
        <v>0</v>
      </c>
      <c r="AK65" s="172">
        <f>IF(K65+M65&gt;0,IF(M65&gt;K65,1,0),0)</f>
        <v>0</v>
      </c>
    </row>
    <row r="66" spans="2:37" ht="14.25" customHeight="1">
      <c r="B66" s="473" t="s">
        <v>63</v>
      </c>
      <c r="C66" s="129" t="s">
        <v>156</v>
      </c>
      <c r="D66" s="129" t="s">
        <v>186</v>
      </c>
      <c r="E66" s="475">
        <v>6</v>
      </c>
      <c r="F66" s="463" t="s">
        <v>17</v>
      </c>
      <c r="G66" s="465">
        <v>3</v>
      </c>
      <c r="H66" s="467">
        <v>6</v>
      </c>
      <c r="I66" s="463" t="s">
        <v>17</v>
      </c>
      <c r="J66" s="465">
        <v>2</v>
      </c>
      <c r="K66" s="498"/>
      <c r="L66" s="463" t="s">
        <v>17</v>
      </c>
      <c r="M66" s="477"/>
      <c r="N66" s="451">
        <f>E66+H66+K66</f>
        <v>12</v>
      </c>
      <c r="O66" s="453" t="s">
        <v>17</v>
      </c>
      <c r="P66" s="455">
        <f>G66+J66+M66</f>
        <v>5</v>
      </c>
      <c r="Q66" s="451">
        <f>SUM(AF66:AH66)</f>
        <v>2</v>
      </c>
      <c r="R66" s="453" t="s">
        <v>17</v>
      </c>
      <c r="S66" s="455">
        <f>SUM(AI66:AK66)</f>
        <v>0</v>
      </c>
      <c r="T66" s="457">
        <f>IF(Q66&gt;S66,1,0)</f>
        <v>1</v>
      </c>
      <c r="U66" s="449">
        <f>IF(S66&gt;Q66,1,0)</f>
        <v>0</v>
      </c>
      <c r="V66" s="173"/>
      <c r="AF66" s="172">
        <f>IF(E66&gt;G66,1,0)</f>
        <v>1</v>
      </c>
      <c r="AG66" s="172">
        <f>IF(H66&gt;J66,1,0)</f>
        <v>1</v>
      </c>
      <c r="AH66" s="172">
        <f>IF(K66+M66&gt;0,IF(K66&gt;M66,1,0),0)</f>
        <v>0</v>
      </c>
      <c r="AI66" s="172">
        <f>IF(G66&gt;E66,1,0)</f>
        <v>0</v>
      </c>
      <c r="AJ66" s="172">
        <f>IF(J66&gt;H66,1,0)</f>
        <v>0</v>
      </c>
      <c r="AK66" s="172">
        <f>IF(K66+M66&gt;0,IF(M66&gt;K66,1,0),0)</f>
        <v>0</v>
      </c>
    </row>
    <row r="67" spans="2:22" ht="14.25" customHeight="1">
      <c r="B67" s="474"/>
      <c r="C67" s="132" t="s">
        <v>155</v>
      </c>
      <c r="D67" s="132" t="s">
        <v>188</v>
      </c>
      <c r="E67" s="476"/>
      <c r="F67" s="464"/>
      <c r="G67" s="466"/>
      <c r="H67" s="468"/>
      <c r="I67" s="464"/>
      <c r="J67" s="466"/>
      <c r="K67" s="468"/>
      <c r="L67" s="464"/>
      <c r="M67" s="478"/>
      <c r="N67" s="452"/>
      <c r="O67" s="454"/>
      <c r="P67" s="456"/>
      <c r="Q67" s="452"/>
      <c r="R67" s="454"/>
      <c r="S67" s="456"/>
      <c r="T67" s="458"/>
      <c r="U67" s="450"/>
      <c r="V67" s="173"/>
    </row>
    <row r="68" spans="2:22" ht="15.75">
      <c r="B68" s="174"/>
      <c r="C68" s="175" t="s">
        <v>67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7">
        <f>SUM(N64:N67)</f>
        <v>33</v>
      </c>
      <c r="O68" s="167" t="s">
        <v>17</v>
      </c>
      <c r="P68" s="178">
        <f>SUM(P64:P67)</f>
        <v>23</v>
      </c>
      <c r="Q68" s="192">
        <f>SUM(Q64:Q67)</f>
        <v>4</v>
      </c>
      <c r="R68" s="193" t="s">
        <v>17</v>
      </c>
      <c r="S68" s="194">
        <f>SUM(S64:S67)</f>
        <v>2</v>
      </c>
      <c r="T68" s="169">
        <f>SUM(T64:T67)</f>
        <v>2</v>
      </c>
      <c r="U68" s="170">
        <f>SUM(U64:U67)</f>
        <v>1</v>
      </c>
      <c r="V68" s="155"/>
    </row>
    <row r="69" spans="2:22" ht="15">
      <c r="B69" s="174"/>
      <c r="C69" s="180" t="s">
        <v>68</v>
      </c>
      <c r="D69" s="181" t="str">
        <f>IF(T68&gt;U68,D59,IF(U68&gt;T68,D60,IF(U68+T68=0," ","CHYBA ZADÁNÍ")))</f>
        <v>Výškovice</v>
      </c>
      <c r="E69" s="175"/>
      <c r="F69" s="175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80"/>
      <c r="V69" s="182"/>
    </row>
    <row r="70" spans="2:22" ht="14.25">
      <c r="B70" s="174"/>
      <c r="C70" s="180" t="s">
        <v>69</v>
      </c>
      <c r="G70" s="184"/>
      <c r="H70" s="184"/>
      <c r="I70" s="184"/>
      <c r="J70" s="184"/>
      <c r="K70" s="184"/>
      <c r="L70" s="184"/>
      <c r="M70" s="184"/>
      <c r="N70" s="182"/>
      <c r="O70" s="182"/>
      <c r="Q70" s="185"/>
      <c r="R70" s="185"/>
      <c r="S70" s="184"/>
      <c r="T70" s="184"/>
      <c r="U70" s="184"/>
      <c r="V70" s="182"/>
    </row>
    <row r="71" spans="3:21" ht="14.25">
      <c r="C71" s="185"/>
      <c r="D71" s="185"/>
      <c r="E71" s="185"/>
      <c r="F71" s="185"/>
      <c r="G71" s="185"/>
      <c r="H71" s="185"/>
      <c r="I71" s="185"/>
      <c r="J71" s="190" t="s">
        <v>54</v>
      </c>
      <c r="K71" s="190"/>
      <c r="L71" s="190"/>
      <c r="M71" s="185"/>
      <c r="N71" s="185"/>
      <c r="O71" s="185"/>
      <c r="P71" s="185"/>
      <c r="Q71" s="185"/>
      <c r="R71" s="185"/>
      <c r="S71" s="185"/>
      <c r="T71" s="190" t="s">
        <v>56</v>
      </c>
      <c r="U71" s="185"/>
    </row>
    <row r="72" spans="3:21" ht="15">
      <c r="C72" s="191" t="s">
        <v>70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</row>
  </sheetData>
  <sheetProtection selectLockedCells="1"/>
  <mergeCells count="105">
    <mergeCell ref="P6:U6"/>
    <mergeCell ref="P10:U10"/>
    <mergeCell ref="P9:U9"/>
    <mergeCell ref="P8:U8"/>
    <mergeCell ref="P7:U7"/>
    <mergeCell ref="K13:M13"/>
    <mergeCell ref="M16:M17"/>
    <mergeCell ref="P16:P17"/>
    <mergeCell ref="S16:S17"/>
    <mergeCell ref="R16:R17"/>
    <mergeCell ref="K16:K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H13:J13"/>
    <mergeCell ref="H16:H17"/>
    <mergeCell ref="I16:I17"/>
    <mergeCell ref="G16:G17"/>
    <mergeCell ref="J16:J17"/>
    <mergeCell ref="T28:U28"/>
    <mergeCell ref="L16:L17"/>
    <mergeCell ref="N16:N17"/>
    <mergeCell ref="O16:O17"/>
    <mergeCell ref="Q16:Q17"/>
    <mergeCell ref="E38:G38"/>
    <mergeCell ref="D9:I9"/>
    <mergeCell ref="D10:I10"/>
    <mergeCell ref="P28:Q28"/>
    <mergeCell ref="N13:P13"/>
    <mergeCell ref="Q13:S13"/>
    <mergeCell ref="P29:U29"/>
    <mergeCell ref="F16:F17"/>
    <mergeCell ref="E16:E17"/>
    <mergeCell ref="E13:G13"/>
    <mergeCell ref="P31:U31"/>
    <mergeCell ref="P32:U32"/>
    <mergeCell ref="P33:U33"/>
    <mergeCell ref="P34:U34"/>
    <mergeCell ref="E37:M37"/>
    <mergeCell ref="N37:U37"/>
    <mergeCell ref="D35:I35"/>
    <mergeCell ref="P35:U35"/>
    <mergeCell ref="B41:B42"/>
    <mergeCell ref="E41:E42"/>
    <mergeCell ref="F41:F42"/>
    <mergeCell ref="G41:G42"/>
    <mergeCell ref="R41:R42"/>
    <mergeCell ref="S41:S42"/>
    <mergeCell ref="H38:J38"/>
    <mergeCell ref="K38:M38"/>
    <mergeCell ref="N38:P38"/>
    <mergeCell ref="M41:M42"/>
    <mergeCell ref="H41:H42"/>
    <mergeCell ref="I41:I42"/>
    <mergeCell ref="Q38:S38"/>
    <mergeCell ref="P58:U58"/>
    <mergeCell ref="D59:I59"/>
    <mergeCell ref="J41:J42"/>
    <mergeCell ref="K41:K42"/>
    <mergeCell ref="L41:L42"/>
    <mergeCell ref="U41:U42"/>
    <mergeCell ref="N41:N42"/>
    <mergeCell ref="O41:O42"/>
    <mergeCell ref="P41:P42"/>
    <mergeCell ref="Q41:Q42"/>
    <mergeCell ref="H66:H67"/>
    <mergeCell ref="M66:M67"/>
    <mergeCell ref="T41:T42"/>
    <mergeCell ref="E62:M62"/>
    <mergeCell ref="N62:U62"/>
    <mergeCell ref="P53:Q53"/>
    <mergeCell ref="T53:U53"/>
    <mergeCell ref="P54:U54"/>
    <mergeCell ref="P56:U56"/>
    <mergeCell ref="P57:U57"/>
    <mergeCell ref="B66:B67"/>
    <mergeCell ref="E66:E67"/>
    <mergeCell ref="F66:F67"/>
    <mergeCell ref="G66:G67"/>
    <mergeCell ref="P59:U59"/>
    <mergeCell ref="D60:I60"/>
    <mergeCell ref="P60:U60"/>
    <mergeCell ref="Q63:S63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O66:O67"/>
    <mergeCell ref="P66:P67"/>
    <mergeCell ref="U66:U67"/>
    <mergeCell ref="Q66:Q67"/>
    <mergeCell ref="R66:R67"/>
    <mergeCell ref="S66:S67"/>
    <mergeCell ref="T66:T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2010-10-22T05:10:22Z</cp:lastPrinted>
  <dcterms:created xsi:type="dcterms:W3CDTF">2009-04-19T05:45:52Z</dcterms:created>
  <dcterms:modified xsi:type="dcterms:W3CDTF">2010-10-24T14:40:44Z</dcterms:modified>
  <cp:category/>
  <cp:version/>
  <cp:contentType/>
  <cp:contentStatus/>
</cp:coreProperties>
</file>