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'Utkání-výsledky'!$A$1:$K$36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<sst xmlns="http://schemas.openxmlformats.org/spreadsheetml/2006/main" count="1428" uniqueCount="151">
  <si>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</si>
  <si>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</si>
  <si>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</si>
  <si>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</si>
  <si>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</si>
  <si>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</si>
  <si>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</si>
  <si>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</si>
  <si>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</si>
  <si>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</si>
  <si>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</si>
  <si>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</si>
  <si>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</si>
  <si>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</si>
  <si>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</si>
  <si>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</si>
  <si>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</si>
  <si>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</si>
  <si>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</si>
  <si>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</si>
  <si>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</si>
  <si>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</si>
  <si>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</si>
  <si>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</si>
  <si>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</si>
  <si>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</si>
  <si>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</si>
  <si>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</si>
  <si>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</si>
  <si>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</si>
  <si>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</si>
  <si>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</si>
  <si>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</si>
  <si>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</si>
  <si>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</si>
  <si>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</si>
  <si>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</si>
  <si>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</si>
  <si>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</si>
  <si>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</si>
  <si>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</si>
  <si>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</si>
  <si>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</si>
  <si>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</si>
  <si>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</si>
  <si>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</si>
  <si>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</si>
  <si>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</si>
  <si>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</si>
  <si>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</si>
  <si>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</si>
  <si>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</si>
  <si>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</si>
  <si>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</si>
  <si>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</si>
  <si>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</si>
  <si>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</si>
  <si>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</si>
  <si>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</si>
  <si>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</si>
  <si>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</si>
  <si>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</si>
  <si>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</si>
  <si>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</si>
  <si>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</si>
  <si>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</si>
  <si>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</si>
  <si>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</si>
  <si>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</si>
  <si>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</si>
  <si>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</si>
  <si>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</si>
  <si>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</si>
  <si>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</si>
  <si>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</si>
  <si>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</si>
  <si>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</si>
  <si>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VOLNÝ  LOS</t>
  </si>
  <si>
    <t>12</t>
  </si>
  <si>
    <t>MUŽI  II</t>
  </si>
  <si>
    <t>Result:</t>
  </si>
  <si>
    <t>1 družstvo</t>
  </si>
  <si>
    <t>O pořadí na 4 a 5 místě rozhodovalo  vzájemné utkání</t>
  </si>
  <si>
    <t xml:space="preserve">Rozlosování soutěže méněpočetných tenisových družstev r.   </t>
  </si>
  <si>
    <t>Baník</t>
  </si>
  <si>
    <t>Ž</t>
  </si>
  <si>
    <t>E</t>
  </si>
  <si>
    <t>N</t>
  </si>
  <si>
    <t>Y</t>
  </si>
  <si>
    <t>ŽENY I.</t>
  </si>
  <si>
    <t>ŽENY II.</t>
  </si>
  <si>
    <t>Břežná Pavlína</t>
  </si>
  <si>
    <t>Jüttnerová Věra</t>
  </si>
  <si>
    <t>Šerá Regina</t>
  </si>
  <si>
    <t>Kadlecová Veronika</t>
  </si>
  <si>
    <t>T A B U L K A  S O U T Ě Ž E  -  Ž E N Y   II. tř. - r.</t>
  </si>
  <si>
    <t>II.tř.</t>
  </si>
  <si>
    <t xml:space="preserve">ŽENY II. tř. </t>
  </si>
  <si>
    <t>ŽENY  II. tř.</t>
  </si>
  <si>
    <t>ŽENY II. třída - ÚSPĚŠNOST  HRÁČŮ</t>
  </si>
  <si>
    <t>Proskovice B</t>
  </si>
  <si>
    <t>Hrabová</t>
  </si>
  <si>
    <t>Příbor</t>
  </si>
  <si>
    <t>Opava</t>
  </si>
  <si>
    <t>12.5.</t>
  </si>
  <si>
    <t>19.5.</t>
  </si>
  <si>
    <t>26.5.</t>
  </si>
  <si>
    <t>2.6.</t>
  </si>
  <si>
    <t>9.6.</t>
  </si>
  <si>
    <t>Postup do I.tř.</t>
  </si>
  <si>
    <t>TROPPAU Opava</t>
  </si>
  <si>
    <t xml:space="preserve"> Opava</t>
  </si>
  <si>
    <t>Tenis Centrum Opava</t>
  </si>
  <si>
    <t>2 kurty</t>
  </si>
  <si>
    <t>Dagmar Musilová</t>
  </si>
  <si>
    <t>Petra Nytrová</t>
  </si>
  <si>
    <t>Olga Šindlerová</t>
  </si>
  <si>
    <t>Miluška Kuřitková</t>
  </si>
  <si>
    <t>Kateřina Tvarůžková</t>
  </si>
  <si>
    <t xml:space="preserve">Musilová Dagmar </t>
  </si>
  <si>
    <t xml:space="preserve">Šindlerová Olga </t>
  </si>
  <si>
    <t xml:space="preserve">Nytrová Petra </t>
  </si>
  <si>
    <t xml:space="preserve"> Tvarůžková Kateřina</t>
  </si>
  <si>
    <t>oficiální</t>
  </si>
  <si>
    <t>Jüttnerová V.</t>
  </si>
  <si>
    <t>Šindlerová O.</t>
  </si>
  <si>
    <t>Břežná P.</t>
  </si>
  <si>
    <t>Musilová D.</t>
  </si>
  <si>
    <t>TK Baník Ostrava</t>
  </si>
  <si>
    <t>Šumberová Lucie</t>
  </si>
  <si>
    <t>Šindlerová Olga</t>
  </si>
  <si>
    <t>Hermanová Andrea</t>
  </si>
  <si>
    <t>Draisaitlová Eva</t>
  </si>
  <si>
    <t>Tichá Eurydika</t>
  </si>
  <si>
    <t>Nytrová Petra</t>
  </si>
  <si>
    <t>Tvarůžková Kateřina</t>
  </si>
  <si>
    <t>Proskovice</t>
  </si>
  <si>
    <t>Jitka Vaňková</t>
  </si>
  <si>
    <t>Regína Šerá</t>
  </si>
  <si>
    <t>Veronika Kadlecová</t>
  </si>
  <si>
    <t>Vaňková Jitka</t>
  </si>
  <si>
    <t>Slatinská Míša</t>
  </si>
  <si>
    <t>Grygarová Eva</t>
  </si>
  <si>
    <t>TK Baník</t>
  </si>
  <si>
    <t>Juttnerová Věra</t>
  </si>
  <si>
    <t>Tvarůžková</t>
  </si>
  <si>
    <t>Břežná</t>
  </si>
  <si>
    <t>Nytrová</t>
  </si>
  <si>
    <t>Jüttnerová</t>
  </si>
  <si>
    <t>Šumberová</t>
  </si>
  <si>
    <t>Rajnochová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</si>
</sst>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 diagonalUp="1" diagonalDown="1">
      <left style="thin"/>
      <right style="thin"/>
      <top style="thin"/>
      <bottom style="dotted"/>
      <diagonal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43" fillId="0" borderId="58" xfId="47" applyFont="1" applyFill="1" applyBorder="1" applyAlignment="1">
      <alignment horizontal="center"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7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8" xfId="53" applyFont="1" applyBorder="1" applyAlignment="1">
      <alignment/>
    </xf>
    <xf numFmtId="0" fontId="55" fillId="0" borderId="109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9" fontId="0" fillId="0" borderId="108" xfId="53" applyNumberFormat="1" applyFont="1" applyBorder="1" applyAlignment="1">
      <alignment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108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5" fillId="0" borderId="113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5" fillId="7" borderId="113" xfId="0" applyFont="1" applyFill="1" applyBorder="1" applyAlignment="1">
      <alignment/>
    </xf>
    <xf numFmtId="0" fontId="55" fillId="0" borderId="114" xfId="0" applyFont="1" applyBorder="1" applyAlignment="1">
      <alignment/>
    </xf>
    <xf numFmtId="0" fontId="35" fillId="24" borderId="0" xfId="47" applyFont="1" applyFill="1">
      <alignment/>
      <protection/>
    </xf>
    <xf numFmtId="9" fontId="55" fillId="0" borderId="108" xfId="53" applyNumberFormat="1" applyFont="1" applyBorder="1" applyAlignment="1">
      <alignment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5" xfId="0" applyNumberFormat="1" applyFont="1" applyFill="1" applyBorder="1" applyAlignment="1">
      <alignment horizontal="center"/>
    </xf>
    <xf numFmtId="3" fontId="52" fillId="0" borderId="116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/>
    </xf>
    <xf numFmtId="0" fontId="29" fillId="0" borderId="117" xfId="0" applyFont="1" applyFill="1" applyBorder="1" applyAlignment="1">
      <alignment/>
    </xf>
    <xf numFmtId="0" fontId="29" fillId="3" borderId="118" xfId="0" applyNumberFormat="1" applyFont="1" applyFill="1" applyBorder="1" applyAlignment="1">
      <alignment horizontal="left"/>
    </xf>
    <xf numFmtId="49" fontId="29" fillId="3" borderId="119" xfId="0" applyNumberFormat="1" applyFont="1" applyFill="1" applyBorder="1" applyAlignment="1">
      <alignment horizontal="center"/>
    </xf>
    <xf numFmtId="0" fontId="29" fillId="3" borderId="109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29" fillId="0" borderId="120" xfId="51" applyFont="1" applyBorder="1" applyProtection="1">
      <alignment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2" xfId="51" applyFont="1" applyBorder="1" applyAlignment="1" applyProtection="1">
      <alignment horizontal="center"/>
      <protection locked="0"/>
    </xf>
    <xf numFmtId="0" fontId="30" fillId="0" borderId="123" xfId="51" applyFont="1" applyBorder="1" applyAlignment="1">
      <alignment horizontal="center"/>
      <protection/>
    </xf>
    <xf numFmtId="3" fontId="29" fillId="0" borderId="124" xfId="51" applyNumberFormat="1" applyFont="1" applyBorder="1" applyAlignment="1" applyProtection="1">
      <alignment horizontal="center"/>
      <protection locked="0"/>
    </xf>
    <xf numFmtId="0" fontId="29" fillId="0" borderId="125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26" xfId="51" applyNumberFormat="1" applyFont="1" applyBorder="1" applyAlignment="1" applyProtection="1">
      <alignment horizontal="center"/>
      <protection locked="0"/>
    </xf>
    <xf numFmtId="0" fontId="29" fillId="0" borderId="127" xfId="51" applyFont="1" applyBorder="1" applyProtection="1">
      <alignment/>
      <protection locked="0"/>
    </xf>
    <xf numFmtId="0" fontId="29" fillId="0" borderId="128" xfId="51" applyFont="1" applyBorder="1" applyProtection="1">
      <alignment/>
      <protection locked="0"/>
    </xf>
    <xf numFmtId="0" fontId="29" fillId="0" borderId="129" xfId="51" applyFont="1" applyBorder="1" applyProtection="1">
      <alignment/>
      <protection locked="0"/>
    </xf>
    <xf numFmtId="0" fontId="29" fillId="0" borderId="130" xfId="0" applyNumberFormat="1" applyFont="1" applyFill="1" applyBorder="1" applyAlignment="1">
      <alignment horizontal="left"/>
    </xf>
    <xf numFmtId="49" fontId="29" fillId="0" borderId="131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32" xfId="0" applyNumberFormat="1" applyFont="1" applyFill="1" applyBorder="1" applyAlignment="1">
      <alignment horizontal="left"/>
    </xf>
    <xf numFmtId="49" fontId="29" fillId="0" borderId="133" xfId="0" applyNumberFormat="1" applyFont="1" applyFill="1" applyBorder="1" applyAlignment="1">
      <alignment horizontal="center"/>
    </xf>
    <xf numFmtId="0" fontId="29" fillId="0" borderId="134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0" fontId="30" fillId="0" borderId="137" xfId="51" applyFont="1" applyBorder="1" applyAlignment="1">
      <alignment horizontal="center" vertical="center"/>
      <protection/>
    </xf>
    <xf numFmtId="0" fontId="30" fillId="0" borderId="138" xfId="51" applyFont="1" applyBorder="1" applyAlignment="1">
      <alignment horizontal="center" vertical="center"/>
      <protection/>
    </xf>
    <xf numFmtId="0" fontId="1" fillId="0" borderId="139" xfId="0" applyFont="1" applyFill="1" applyBorder="1" applyAlignment="1">
      <alignment/>
    </xf>
    <xf numFmtId="0" fontId="54" fillId="4" borderId="36" xfId="47" applyFont="1" applyFill="1" applyBorder="1">
      <alignment/>
      <protection/>
    </xf>
    <xf numFmtId="0" fontId="53" fillId="4" borderId="59" xfId="47" applyFont="1" applyFill="1" applyBorder="1" applyAlignment="1">
      <alignment vertical="center"/>
      <protection/>
    </xf>
    <xf numFmtId="3" fontId="43" fillId="4" borderId="44" xfId="47" applyNumberFormat="1" applyFont="1" applyFill="1" applyBorder="1" applyAlignment="1">
      <alignment horizontal="center" vertical="center"/>
      <protection/>
    </xf>
    <xf numFmtId="0" fontId="43" fillId="4" borderId="42" xfId="47" applyFont="1" applyFill="1" applyBorder="1" applyAlignment="1">
      <alignment horizontal="center" vertical="center"/>
      <protection/>
    </xf>
    <xf numFmtId="3" fontId="43" fillId="4" borderId="43" xfId="47" applyNumberFormat="1" applyFont="1" applyFill="1" applyBorder="1" applyAlignment="1">
      <alignment horizontal="center" vertical="center"/>
      <protection/>
    </xf>
    <xf numFmtId="3" fontId="43" fillId="4" borderId="45" xfId="47" applyNumberFormat="1" applyFont="1" applyFill="1" applyBorder="1" applyAlignment="1">
      <alignment horizontal="center" vertical="center"/>
      <protection/>
    </xf>
    <xf numFmtId="0" fontId="43" fillId="4" borderId="45" xfId="47" applyFont="1" applyFill="1" applyBorder="1" applyAlignment="1">
      <alignment horizontal="center" vertical="center"/>
      <protection/>
    </xf>
    <xf numFmtId="3" fontId="43" fillId="4" borderId="46" xfId="47" applyNumberFormat="1" applyFont="1" applyFill="1" applyBorder="1" applyAlignment="1">
      <alignment horizontal="center" vertical="center"/>
      <protection/>
    </xf>
    <xf numFmtId="3" fontId="43" fillId="4" borderId="41" xfId="47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40" xfId="0" applyNumberFormat="1" applyFont="1" applyFill="1" applyBorder="1" applyAlignment="1">
      <alignment horizontal="center"/>
    </xf>
    <xf numFmtId="3" fontId="52" fillId="0" borderId="141" xfId="0" applyNumberFormat="1" applyFont="1" applyFill="1" applyBorder="1" applyAlignment="1">
      <alignment horizontal="center"/>
    </xf>
    <xf numFmtId="3" fontId="52" fillId="0" borderId="142" xfId="0" applyNumberFormat="1" applyFont="1" applyFill="1" applyBorder="1" applyAlignment="1">
      <alignment horizontal="center"/>
    </xf>
    <xf numFmtId="3" fontId="52" fillId="0" borderId="143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55" fillId="0" borderId="144" xfId="0" applyFont="1" applyBorder="1" applyAlignment="1">
      <alignment horizontal="center"/>
    </xf>
    <xf numFmtId="0" fontId="55" fillId="0" borderId="145" xfId="0" applyFont="1" applyBorder="1" applyAlignment="1">
      <alignment horizontal="center"/>
    </xf>
    <xf numFmtId="0" fontId="58" fillId="0" borderId="48" xfId="0" applyFont="1" applyBorder="1" applyAlignment="1">
      <alignment/>
    </xf>
    <xf numFmtId="9" fontId="55" fillId="0" borderId="109" xfId="53" applyNumberFormat="1" applyFont="1" applyBorder="1" applyAlignment="1">
      <alignment/>
    </xf>
    <xf numFmtId="170" fontId="51" fillId="0" borderId="109" xfId="53" applyNumberFormat="1" applyFont="1" applyBorder="1" applyAlignment="1">
      <alignment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0" fontId="43" fillId="0" borderId="0" xfId="47" applyFont="1">
      <alignment/>
      <protection/>
    </xf>
    <xf numFmtId="9" fontId="55" fillId="0" borderId="145" xfId="53" applyNumberFormat="1" applyFont="1" applyBorder="1" applyAlignment="1">
      <alignment/>
    </xf>
    <xf numFmtId="170" fontId="58" fillId="0" borderId="144" xfId="53" applyNumberFormat="1" applyFont="1" applyBorder="1" applyAlignment="1">
      <alignment/>
    </xf>
    <xf numFmtId="9" fontId="58" fillId="0" borderId="108" xfId="53" applyFont="1" applyBorder="1" applyAlignment="1">
      <alignment/>
    </xf>
    <xf numFmtId="0" fontId="58" fillId="0" borderId="108" xfId="0" applyFont="1" applyBorder="1" applyAlignment="1">
      <alignment horizontal="center"/>
    </xf>
    <xf numFmtId="0" fontId="58" fillId="25" borderId="108" xfId="0" applyFont="1" applyFill="1" applyBorder="1" applyAlignment="1">
      <alignment horizontal="center"/>
    </xf>
    <xf numFmtId="9" fontId="58" fillId="0" borderId="145" xfId="53" applyFont="1" applyBorder="1" applyAlignment="1">
      <alignment/>
    </xf>
    <xf numFmtId="0" fontId="58" fillId="0" borderId="145" xfId="0" applyFont="1" applyBorder="1" applyAlignment="1">
      <alignment horizontal="center"/>
    </xf>
    <xf numFmtId="0" fontId="58" fillId="25" borderId="145" xfId="0" applyFont="1" applyFill="1" applyBorder="1" applyAlignment="1">
      <alignment horizontal="center"/>
    </xf>
    <xf numFmtId="9" fontId="58" fillId="0" borderId="144" xfId="53" applyFont="1" applyBorder="1" applyAlignment="1">
      <alignment/>
    </xf>
    <xf numFmtId="0" fontId="58" fillId="0" borderId="144" xfId="0" applyFont="1" applyBorder="1" applyAlignment="1">
      <alignment horizontal="center"/>
    </xf>
    <xf numFmtId="0" fontId="58" fillId="25" borderId="144" xfId="0" applyFont="1" applyFill="1" applyBorder="1" applyAlignment="1">
      <alignment horizontal="center"/>
    </xf>
    <xf numFmtId="0" fontId="51" fillId="0" borderId="94" xfId="0" applyFont="1" applyBorder="1" applyAlignment="1">
      <alignment/>
    </xf>
    <xf numFmtId="9" fontId="51" fillId="0" borderId="109" xfId="53" applyFont="1" applyBorder="1" applyAlignment="1">
      <alignment/>
    </xf>
    <xf numFmtId="0" fontId="51" fillId="0" borderId="109" xfId="0" applyFont="1" applyBorder="1" applyAlignment="1">
      <alignment horizontal="center"/>
    </xf>
    <xf numFmtId="0" fontId="51" fillId="25" borderId="109" xfId="0" applyFont="1" applyFill="1" applyBorder="1" applyAlignment="1">
      <alignment horizontal="center"/>
    </xf>
    <xf numFmtId="170" fontId="58" fillId="0" borderId="108" xfId="53" applyNumberFormat="1" applyFont="1" applyBorder="1" applyAlignment="1">
      <alignment/>
    </xf>
    <xf numFmtId="170" fontId="58" fillId="0" borderId="145" xfId="53" applyNumberFormat="1" applyFont="1" applyBorder="1" applyAlignment="1">
      <alignment/>
    </xf>
    <xf numFmtId="0" fontId="0" fillId="0" borderId="0" xfId="0" applyAlignment="1">
      <alignment/>
    </xf>
    <xf numFmtId="0" fontId="1" fillId="26" borderId="91" xfId="0" applyFont="1" applyFill="1" applyBorder="1" applyAlignment="1">
      <alignment/>
    </xf>
    <xf numFmtId="0" fontId="1" fillId="26" borderId="146" xfId="0" applyFont="1" applyFill="1" applyBorder="1" applyAlignment="1">
      <alignment/>
    </xf>
    <xf numFmtId="0" fontId="0" fillId="0" borderId="0" xfId="0" applyFont="1" applyAlignment="1">
      <alignment wrapText="1"/>
    </xf>
    <xf numFmtId="0" fontId="43" fillId="27" borderId="58" xfId="47" applyFont="1" applyFill="1" applyBorder="1" applyAlignment="1">
      <alignment horizontal="center" vertical="center"/>
      <protection/>
    </xf>
    <xf numFmtId="0" fontId="38" fillId="0" borderId="0" xfId="47" applyFont="1" applyAlignment="1">
      <alignment horizontal="center"/>
      <protection/>
    </xf>
    <xf numFmtId="3" fontId="42" fillId="4" borderId="147" xfId="47" applyNumberFormat="1" applyFont="1" applyFill="1" applyBorder="1" applyAlignment="1">
      <alignment horizontal="center"/>
      <protection/>
    </xf>
    <xf numFmtId="3" fontId="42" fillId="4" borderId="148" xfId="47" applyNumberFormat="1" applyFont="1" applyFill="1" applyBorder="1" applyAlignment="1">
      <alignment horizontal="center"/>
      <protection/>
    </xf>
    <xf numFmtId="3" fontId="42" fillId="0" borderId="149" xfId="47" applyNumberFormat="1" applyFont="1" applyFill="1" applyBorder="1" applyAlignment="1">
      <alignment horizontal="center"/>
      <protection/>
    </xf>
    <xf numFmtId="3" fontId="42" fillId="0" borderId="150" xfId="47" applyNumberFormat="1" applyFont="1" applyFill="1" applyBorder="1" applyAlignment="1">
      <alignment horizontal="center"/>
      <protection/>
    </xf>
    <xf numFmtId="3" fontId="42" fillId="0" borderId="151" xfId="47" applyNumberFormat="1" applyFont="1" applyFill="1" applyBorder="1" applyAlignment="1">
      <alignment horizontal="center"/>
      <protection/>
    </xf>
    <xf numFmtId="3" fontId="42" fillId="0" borderId="147" xfId="47" applyNumberFormat="1" applyFont="1" applyFill="1" applyBorder="1" applyAlignment="1">
      <alignment horizontal="center"/>
      <protection/>
    </xf>
    <xf numFmtId="3" fontId="42" fillId="0" borderId="148" xfId="47" applyNumberFormat="1" applyFont="1" applyFill="1" applyBorder="1" applyAlignment="1">
      <alignment horizontal="center"/>
      <protection/>
    </xf>
    <xf numFmtId="3" fontId="42" fillId="0" borderId="152" xfId="47" applyNumberFormat="1" applyFont="1" applyFill="1" applyBorder="1" applyAlignment="1">
      <alignment horizontal="center"/>
      <protection/>
    </xf>
    <xf numFmtId="3" fontId="42" fillId="0" borderId="153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4" borderId="149" xfId="47" applyNumberFormat="1" applyFont="1" applyFill="1" applyBorder="1" applyAlignment="1">
      <alignment horizontal="center"/>
      <protection/>
    </xf>
    <xf numFmtId="3" fontId="42" fillId="4" borderId="150" xfId="47" applyNumberFormat="1" applyFont="1" applyFill="1" applyBorder="1" applyAlignment="1">
      <alignment horizontal="center"/>
      <protection/>
    </xf>
    <xf numFmtId="3" fontId="42" fillId="4" borderId="151" xfId="47" applyNumberFormat="1" applyFont="1" applyFill="1" applyBorder="1" applyAlignment="1">
      <alignment horizontal="center"/>
      <protection/>
    </xf>
    <xf numFmtId="0" fontId="35" fillId="0" borderId="154" xfId="47" applyFont="1" applyBorder="1" applyAlignment="1">
      <alignment horizontal="center" textRotation="90"/>
      <protection/>
    </xf>
    <xf numFmtId="0" fontId="35" fillId="0" borderId="155" xfId="47" applyFont="1" applyBorder="1" applyAlignment="1">
      <alignment horizontal="center" textRotation="90"/>
      <protection/>
    </xf>
    <xf numFmtId="0" fontId="35" fillId="0" borderId="156" xfId="47" applyFont="1" applyBorder="1" applyAlignment="1">
      <alignment horizontal="center" textRotation="90"/>
      <protection/>
    </xf>
    <xf numFmtId="0" fontId="35" fillId="4" borderId="157" xfId="47" applyFont="1" applyFill="1" applyBorder="1" applyAlignment="1">
      <alignment horizontal="center" textRotation="90"/>
      <protection/>
    </xf>
    <xf numFmtId="0" fontId="35" fillId="4" borderId="155" xfId="47" applyFont="1" applyFill="1" applyBorder="1" applyAlignment="1">
      <alignment horizontal="center" textRotation="90"/>
      <protection/>
    </xf>
    <xf numFmtId="0" fontId="35" fillId="4" borderId="158" xfId="47" applyFont="1" applyFill="1" applyBorder="1" applyAlignment="1">
      <alignment horizontal="center" textRotation="90"/>
      <protection/>
    </xf>
    <xf numFmtId="0" fontId="35" fillId="0" borderId="157" xfId="47" applyFont="1" applyBorder="1" applyAlignment="1">
      <alignment horizontal="center" textRotation="90"/>
      <protection/>
    </xf>
    <xf numFmtId="0" fontId="35" fillId="0" borderId="158" xfId="47" applyFont="1" applyBorder="1" applyAlignment="1">
      <alignment horizontal="center" textRotation="90"/>
      <protection/>
    </xf>
    <xf numFmtId="3" fontId="42" fillId="0" borderId="159" xfId="47" applyNumberFormat="1" applyFont="1" applyFill="1" applyBorder="1" applyAlignment="1">
      <alignment horizontal="center"/>
      <protection/>
    </xf>
    <xf numFmtId="3" fontId="42" fillId="4" borderId="152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5" fillId="0" borderId="160" xfId="0" applyFont="1" applyBorder="1" applyAlignment="1">
      <alignment vertical="center" textRotation="90"/>
    </xf>
    <xf numFmtId="0" fontId="55" fillId="0" borderId="161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3" fontId="29" fillId="0" borderId="124" xfId="51" applyNumberFormat="1" applyFont="1" applyBorder="1" applyAlignment="1" applyProtection="1">
      <alignment horizontal="center" vertical="center"/>
      <protection locked="0"/>
    </xf>
    <xf numFmtId="3" fontId="29" fillId="0" borderId="125" xfId="51" applyNumberFormat="1" applyFont="1" applyBorder="1" applyAlignment="1" applyProtection="1">
      <alignment horizontal="center" vertical="center"/>
      <protection locked="0"/>
    </xf>
    <xf numFmtId="0" fontId="30" fillId="0" borderId="123" xfId="51" applyFont="1" applyBorder="1" applyAlignment="1">
      <alignment horizontal="center" vertical="center"/>
      <protection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3" fontId="29" fillId="0" borderId="122" xfId="51" applyNumberFormat="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30" fillId="7" borderId="162" xfId="51" applyFont="1" applyFill="1" applyBorder="1" applyAlignment="1">
      <alignment horizontal="center" vertical="center"/>
      <protection/>
    </xf>
    <xf numFmtId="0" fontId="30" fillId="7" borderId="163" xfId="51" applyFont="1" applyFill="1" applyBorder="1" applyAlignment="1">
      <alignment horizontal="center" vertical="center"/>
      <protection/>
    </xf>
    <xf numFmtId="0" fontId="3" fillId="7" borderId="137" xfId="51" applyFont="1" applyFill="1" applyBorder="1" applyAlignment="1">
      <alignment horizontal="center" vertical="center"/>
      <protection/>
    </xf>
    <xf numFmtId="0" fontId="3" fillId="7" borderId="138" xfId="51" applyFont="1" applyFill="1" applyBorder="1" applyAlignment="1">
      <alignment horizontal="center" vertical="center"/>
      <protection/>
    </xf>
    <xf numFmtId="3" fontId="1" fillId="7" borderId="162" xfId="51" applyNumberFormat="1" applyFill="1" applyBorder="1" applyAlignment="1">
      <alignment horizontal="center" vertical="center"/>
      <protection/>
    </xf>
    <xf numFmtId="3" fontId="1" fillId="7" borderId="163" xfId="51" applyNumberForma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0" fontId="1" fillId="0" borderId="160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0" fontId="3" fillId="0" borderId="164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0" fontId="46" fillId="0" borderId="165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30" fillId="0" borderId="165" xfId="51" applyFont="1" applyBorder="1" applyAlignment="1">
      <alignment horizont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58" fillId="0" borderId="0" xfId="0" applyFont="1" applyAlignment="1">
      <alignment/>
    </xf>
    <xf numFmtId="9" fontId="58" fillId="0" borderId="0" xfId="53" applyFont="1" applyBorder="1" applyAlignment="1">
      <alignment/>
    </xf>
    <xf numFmtId="9" fontId="0" fillId="0" borderId="0" xfId="53" applyFont="1" applyBorder="1" applyAlignment="1">
      <alignment/>
    </xf>
    <xf numFmtId="0" fontId="55" fillId="0" borderId="134" xfId="0" applyFont="1" applyBorder="1" applyAlignment="1">
      <alignment horizontal="center"/>
    </xf>
    <xf numFmtId="0" fontId="58" fillId="0" borderId="166" xfId="0" applyFont="1" applyBorder="1" applyAlignment="1">
      <alignment/>
    </xf>
    <xf numFmtId="9" fontId="0" fillId="0" borderId="134" xfId="53" applyFont="1" applyBorder="1" applyAlignment="1">
      <alignment/>
    </xf>
    <xf numFmtId="0" fontId="0" fillId="0" borderId="134" xfId="0" applyFont="1" applyBorder="1" applyAlignment="1">
      <alignment horizontal="center"/>
    </xf>
    <xf numFmtId="0" fontId="0" fillId="25" borderId="134" xfId="0" applyFont="1" applyFill="1" applyBorder="1" applyAlignment="1">
      <alignment horizontal="center"/>
    </xf>
    <xf numFmtId="9" fontId="0" fillId="0" borderId="134" xfId="53" applyNumberFormat="1" applyFont="1" applyBorder="1" applyAlignment="1">
      <alignment/>
    </xf>
    <xf numFmtId="9" fontId="0" fillId="0" borderId="144" xfId="53" applyNumberFormat="1" applyFont="1" applyBorder="1" applyAlignment="1">
      <alignment/>
    </xf>
    <xf numFmtId="170" fontId="51" fillId="0" borderId="134" xfId="53" applyNumberFormat="1" applyFont="1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6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3"/>
  <sheetViews>
    <sheetView tabSelected="1" zoomScalePageLayoutView="0" workbookViewId="0" topLeftCell="A1">
      <selection activeCell="AN15" sqref="AN15"/>
    </sheetView>
  </sheetViews>
  <sheetFormatPr defaultColWidth="10.421875" defaultRowHeight="12.75"/>
  <cols>
    <col min="1" max="1" width="1.28515625" style="17" customWidth="1"/>
    <col min="2" max="2" width="18.57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68" t="s">
        <v>95</v>
      </c>
      <c r="AD1" s="393">
        <f>'Utkání-výsledky'!K2</f>
        <v>2019</v>
      </c>
      <c r="AE1" s="393"/>
    </row>
    <row r="2" spans="9:21" ht="18.75" thickBot="1">
      <c r="I2" s="260"/>
      <c r="U2" s="260"/>
    </row>
    <row r="3" spans="2:31" ht="100.5" customHeight="1" thickBot="1">
      <c r="B3" s="46"/>
      <c r="C3" s="412" t="str">
        <f>B5</f>
        <v> Opava</v>
      </c>
      <c r="D3" s="413"/>
      <c r="E3" s="419"/>
      <c r="F3" s="418" t="str">
        <f>B7</f>
        <v>Hrabová</v>
      </c>
      <c r="G3" s="413"/>
      <c r="H3" s="419"/>
      <c r="I3" s="418" t="str">
        <f>B9</f>
        <v>Baník</v>
      </c>
      <c r="J3" s="413"/>
      <c r="K3" s="419"/>
      <c r="L3" s="418" t="str">
        <f>B11</f>
        <v>Proskovice B</v>
      </c>
      <c r="M3" s="413"/>
      <c r="N3" s="419"/>
      <c r="O3" s="418" t="str">
        <f>B13</f>
        <v>Příbor</v>
      </c>
      <c r="P3" s="413"/>
      <c r="Q3" s="419"/>
      <c r="R3" s="415" t="str">
        <f>B15</f>
        <v>VOLNÝ  LOS</v>
      </c>
      <c r="S3" s="416"/>
      <c r="T3" s="417"/>
      <c r="U3" s="418"/>
      <c r="V3" s="413"/>
      <c r="W3" s="419"/>
      <c r="X3" s="418"/>
      <c r="Y3" s="413"/>
      <c r="Z3" s="414"/>
      <c r="AA3" s="50" t="s">
        <v>25</v>
      </c>
      <c r="AB3" s="412" t="s">
        <v>26</v>
      </c>
      <c r="AC3" s="413"/>
      <c r="AD3" s="414"/>
      <c r="AE3" s="51" t="s">
        <v>27</v>
      </c>
    </row>
    <row r="4" spans="2:31" ht="13.5" customHeight="1">
      <c r="B4" s="47"/>
      <c r="C4" s="403" t="s">
        <v>85</v>
      </c>
      <c r="D4" s="404"/>
      <c r="E4" s="405"/>
      <c r="F4" s="420">
        <f>'Utkání-výsledky'!I14</f>
        <v>2</v>
      </c>
      <c r="G4" s="397"/>
      <c r="H4" s="398"/>
      <c r="I4" s="396">
        <f>'Utkání-výsledky'!J17</f>
        <v>2</v>
      </c>
      <c r="J4" s="397"/>
      <c r="K4" s="398"/>
      <c r="L4" s="396">
        <f>'Utkání-výsledky'!I21</f>
        <v>2</v>
      </c>
      <c r="M4" s="397"/>
      <c r="N4" s="398"/>
      <c r="O4" s="396">
        <f>'Utkání-výsledky'!J26</f>
        <v>2</v>
      </c>
      <c r="P4" s="397"/>
      <c r="Q4" s="398"/>
      <c r="R4" s="409">
        <f>'Utkání-výsledky'!I8</f>
        <v>0</v>
      </c>
      <c r="S4" s="410"/>
      <c r="T4" s="411"/>
      <c r="U4" s="396"/>
      <c r="V4" s="397"/>
      <c r="W4" s="398"/>
      <c r="X4" s="396"/>
      <c r="Y4" s="397"/>
      <c r="Z4" s="402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 Opava</v>
      </c>
      <c r="C5" s="406"/>
      <c r="D5" s="407"/>
      <c r="E5" s="407"/>
      <c r="F5" s="64">
        <f>'Utkání-výsledky'!F14</f>
        <v>3</v>
      </c>
      <c r="G5" s="65" t="s">
        <v>17</v>
      </c>
      <c r="H5" s="66">
        <f>'Utkání-výsledky'!H14</f>
        <v>0</v>
      </c>
      <c r="I5" s="67">
        <f>'Utkání-výsledky'!H17</f>
        <v>3</v>
      </c>
      <c r="J5" s="65" t="s">
        <v>17</v>
      </c>
      <c r="K5" s="66">
        <f>'Utkání-výsledky'!F17</f>
        <v>0</v>
      </c>
      <c r="L5" s="67">
        <f>'Utkání-výsledky'!F21</f>
        <v>3</v>
      </c>
      <c r="M5" s="65" t="s">
        <v>17</v>
      </c>
      <c r="N5" s="66">
        <f>'Utkání-výsledky'!H21</f>
        <v>0</v>
      </c>
      <c r="O5" s="67">
        <f>'Utkání-výsledky'!H26</f>
        <v>3</v>
      </c>
      <c r="P5" s="65" t="s">
        <v>17</v>
      </c>
      <c r="Q5" s="66">
        <f>'Utkání-výsledky'!F26</f>
        <v>0</v>
      </c>
      <c r="R5" s="343" t="str">
        <f>'Utkání-výsledky'!F8</f>
        <v> </v>
      </c>
      <c r="S5" s="344" t="s">
        <v>17</v>
      </c>
      <c r="T5" s="345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8</v>
      </c>
      <c r="AB5" s="72">
        <f>IF(BJ5&gt;0,BG5," ")</f>
        <v>12</v>
      </c>
      <c r="AC5" s="286" t="s">
        <v>17</v>
      </c>
      <c r="AD5" s="69">
        <f t="shared" si="0"/>
        <v>0</v>
      </c>
      <c r="AE5" s="392" t="s">
        <v>47</v>
      </c>
      <c r="BF5" s="54">
        <f>SUM(F4:Z4)</f>
        <v>8</v>
      </c>
      <c r="BG5" s="55">
        <f>SUM(F5,I5,L5,O5,R5,U5,X5)</f>
        <v>12</v>
      </c>
      <c r="BH5" s="56" t="s">
        <v>17</v>
      </c>
      <c r="BI5" s="55">
        <f>SUM(H5,K5,N5,Q5,T5,W5,Z5)</f>
        <v>0</v>
      </c>
      <c r="BJ5" s="55">
        <f>BG5+BI5</f>
        <v>12</v>
      </c>
    </row>
    <row r="6" spans="2:62" ht="13.5" customHeight="1">
      <c r="B6" s="137"/>
      <c r="C6" s="420">
        <f>'Utkání-výsledky'!J14</f>
        <v>1</v>
      </c>
      <c r="D6" s="397"/>
      <c r="E6" s="398"/>
      <c r="F6" s="403" t="s">
        <v>86</v>
      </c>
      <c r="G6" s="404"/>
      <c r="H6" s="405"/>
      <c r="I6" s="396">
        <f>'Utkání-výsledky'!I22</f>
        <v>1</v>
      </c>
      <c r="J6" s="397"/>
      <c r="K6" s="398"/>
      <c r="L6" s="396">
        <f>'Utkání-výsledky'!J25</f>
        <v>1</v>
      </c>
      <c r="M6" s="397"/>
      <c r="N6" s="398"/>
      <c r="O6" s="396">
        <f>'Utkání-výsledky'!I9</f>
        <v>1</v>
      </c>
      <c r="P6" s="397"/>
      <c r="Q6" s="398"/>
      <c r="R6" s="409">
        <f>'Utkání-výsledky'!I16</f>
        <v>0</v>
      </c>
      <c r="S6" s="410"/>
      <c r="T6" s="411"/>
      <c r="U6" s="396"/>
      <c r="V6" s="397"/>
      <c r="W6" s="398"/>
      <c r="X6" s="396"/>
      <c r="Y6" s="397"/>
      <c r="Z6" s="402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303"/>
      <c r="BF6" s="61"/>
      <c r="BG6" s="62"/>
      <c r="BH6" s="63"/>
      <c r="BI6" s="63"/>
      <c r="BJ6" s="62"/>
    </row>
    <row r="7" spans="2:62" ht="30" customHeight="1" thickBot="1">
      <c r="B7" s="136" t="str">
        <f>'Utkání-výsledky'!N6</f>
        <v>Hrabová</v>
      </c>
      <c r="C7" s="64">
        <f>H5</f>
        <v>0</v>
      </c>
      <c r="D7" s="65" t="s">
        <v>17</v>
      </c>
      <c r="E7" s="66">
        <f>F5</f>
        <v>3</v>
      </c>
      <c r="F7" s="406"/>
      <c r="G7" s="407" t="s">
        <v>28</v>
      </c>
      <c r="H7" s="408"/>
      <c r="I7" s="64">
        <f>'Utkání-výsledky'!F22</f>
        <v>0</v>
      </c>
      <c r="J7" s="65" t="s">
        <v>17</v>
      </c>
      <c r="K7" s="66">
        <f>'Utkání-výsledky'!H22</f>
        <v>3</v>
      </c>
      <c r="L7" s="67">
        <f>'Utkání-výsledky'!H25</f>
        <v>1</v>
      </c>
      <c r="M7" s="65" t="s">
        <v>17</v>
      </c>
      <c r="N7" s="66">
        <f>'Utkání-výsledky'!F25</f>
        <v>2</v>
      </c>
      <c r="O7" s="67">
        <f>'Utkání-výsledky'!F9</f>
        <v>0</v>
      </c>
      <c r="P7" s="65" t="s">
        <v>17</v>
      </c>
      <c r="Q7" s="66">
        <f>'Utkání-výsledky'!H9</f>
        <v>3</v>
      </c>
      <c r="R7" s="343" t="str">
        <f>'Utkání-výsledky'!F16</f>
        <v> </v>
      </c>
      <c r="S7" s="344" t="s">
        <v>17</v>
      </c>
      <c r="T7" s="345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4</v>
      </c>
      <c r="AB7" s="72">
        <f>IF(BJ7&gt;0,BG7," ")</f>
        <v>1</v>
      </c>
      <c r="AC7" s="73" t="s">
        <v>17</v>
      </c>
      <c r="AD7" s="69">
        <f t="shared" si="0"/>
        <v>11</v>
      </c>
      <c r="AE7" s="351" t="s">
        <v>66</v>
      </c>
      <c r="BF7" s="54">
        <f>SUM(C6:C6)+SUM(I6:Z6)</f>
        <v>4</v>
      </c>
      <c r="BG7" s="55">
        <f>SUM(C7,I7,L7,O7,R7,U7,X7)</f>
        <v>1</v>
      </c>
      <c r="BH7" s="56" t="s">
        <v>17</v>
      </c>
      <c r="BI7" s="55">
        <f>SUM(E7,K7,N7,Q7,T7,W7,Z7)</f>
        <v>11</v>
      </c>
      <c r="BJ7" s="55">
        <f>BG7+BI7</f>
        <v>12</v>
      </c>
    </row>
    <row r="8" spans="2:62" ht="13.5" customHeight="1">
      <c r="B8" s="137"/>
      <c r="C8" s="399">
        <f>'Utkání-výsledky'!I17</f>
        <v>1</v>
      </c>
      <c r="D8" s="400"/>
      <c r="E8" s="400"/>
      <c r="F8" s="400">
        <f>'Utkání-výsledky'!J22</f>
        <v>2</v>
      </c>
      <c r="G8" s="400"/>
      <c r="H8" s="401"/>
      <c r="I8" s="403" t="s">
        <v>87</v>
      </c>
      <c r="J8" s="404"/>
      <c r="K8" s="405"/>
      <c r="L8" s="396">
        <f>'Utkání-výsledky'!I10</f>
        <v>2</v>
      </c>
      <c r="M8" s="397"/>
      <c r="N8" s="398"/>
      <c r="O8" s="396">
        <f>'Utkání-výsledky'!J13</f>
        <v>2</v>
      </c>
      <c r="P8" s="397"/>
      <c r="Q8" s="398"/>
      <c r="R8" s="409">
        <f>'Utkání-výsledky'!I24</f>
        <v>0</v>
      </c>
      <c r="S8" s="410"/>
      <c r="T8" s="411"/>
      <c r="U8" s="396"/>
      <c r="V8" s="397"/>
      <c r="W8" s="398"/>
      <c r="X8" s="396"/>
      <c r="Y8" s="397"/>
      <c r="Z8" s="402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303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Baník</v>
      </c>
      <c r="C9" s="67">
        <f>K5</f>
        <v>0</v>
      </c>
      <c r="D9" s="65" t="s">
        <v>17</v>
      </c>
      <c r="E9" s="66">
        <f>I5</f>
        <v>3</v>
      </c>
      <c r="F9" s="280">
        <f>K7</f>
        <v>3</v>
      </c>
      <c r="G9" s="68" t="s">
        <v>17</v>
      </c>
      <c r="H9" s="130">
        <f>I7</f>
        <v>0</v>
      </c>
      <c r="I9" s="406"/>
      <c r="J9" s="407" t="s">
        <v>29</v>
      </c>
      <c r="K9" s="408"/>
      <c r="L9" s="64">
        <f>'Utkání-výsledky'!F10</f>
        <v>3</v>
      </c>
      <c r="M9" s="65" t="s">
        <v>17</v>
      </c>
      <c r="N9" s="66">
        <f>'Utkání-výsledky'!H10</f>
        <v>0</v>
      </c>
      <c r="O9" s="67">
        <f>'Utkání-výsledky'!H13</f>
        <v>2</v>
      </c>
      <c r="P9" s="65" t="s">
        <v>17</v>
      </c>
      <c r="Q9" s="66">
        <f>'Utkání-výsledky'!F13</f>
        <v>1</v>
      </c>
      <c r="R9" s="343" t="str">
        <f>'Utkání-výsledky'!F24</f>
        <v> </v>
      </c>
      <c r="S9" s="344" t="s">
        <v>17</v>
      </c>
      <c r="T9" s="345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7</v>
      </c>
      <c r="AB9" s="72">
        <f>IF(BJ9&gt;0,BG9," ")</f>
        <v>8</v>
      </c>
      <c r="AC9" s="73" t="s">
        <v>17</v>
      </c>
      <c r="AD9" s="69">
        <f t="shared" si="0"/>
        <v>4</v>
      </c>
      <c r="AE9" s="351" t="s">
        <v>48</v>
      </c>
      <c r="BF9" s="54">
        <f>SUM(C8:F8)+SUM(L8:Z8)</f>
        <v>7</v>
      </c>
      <c r="BG9" s="55">
        <f>SUM(F9,C9,L9,O9,R9,U9,X9)</f>
        <v>8</v>
      </c>
      <c r="BH9" s="56" t="s">
        <v>17</v>
      </c>
      <c r="BI9" s="55">
        <f>SUM(H9,E9,N9,Q9,T9,W9,Z9)</f>
        <v>4</v>
      </c>
      <c r="BJ9" s="55">
        <f>BG9+BI9</f>
        <v>12</v>
      </c>
    </row>
    <row r="10" spans="2:62" ht="13.5" customHeight="1">
      <c r="B10" s="137"/>
      <c r="C10" s="399">
        <f>'Utkání-výsledky'!J21</f>
        <v>1</v>
      </c>
      <c r="D10" s="400"/>
      <c r="E10" s="400"/>
      <c r="F10" s="400">
        <f>'Utkání-výsledky'!I25</f>
        <v>2</v>
      </c>
      <c r="G10" s="400"/>
      <c r="H10" s="400"/>
      <c r="I10" s="400">
        <f>'Utkání-výsledky'!J10</f>
        <v>1</v>
      </c>
      <c r="J10" s="400"/>
      <c r="K10" s="401"/>
      <c r="L10" s="403" t="s">
        <v>88</v>
      </c>
      <c r="M10" s="404"/>
      <c r="N10" s="405"/>
      <c r="O10" s="396">
        <f>'Utkání-výsledky'!I18</f>
        <v>2</v>
      </c>
      <c r="P10" s="397"/>
      <c r="Q10" s="398"/>
      <c r="R10" s="409">
        <f>'Utkání-výsledky'!J12</f>
        <v>0</v>
      </c>
      <c r="S10" s="410"/>
      <c r="T10" s="411"/>
      <c r="U10" s="396"/>
      <c r="V10" s="397"/>
      <c r="W10" s="398"/>
      <c r="X10" s="396"/>
      <c r="Y10" s="397"/>
      <c r="Z10" s="402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303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Proskovice B</v>
      </c>
      <c r="C11" s="67">
        <f>N5</f>
        <v>0</v>
      </c>
      <c r="D11" s="65" t="s">
        <v>17</v>
      </c>
      <c r="E11" s="66">
        <f>L5</f>
        <v>3</v>
      </c>
      <c r="F11" s="67">
        <f>N7</f>
        <v>2</v>
      </c>
      <c r="G11" s="65" t="s">
        <v>17</v>
      </c>
      <c r="H11" s="66">
        <f>L7</f>
        <v>1</v>
      </c>
      <c r="I11" s="70">
        <f>N9</f>
        <v>0</v>
      </c>
      <c r="J11" s="68" t="s">
        <v>17</v>
      </c>
      <c r="K11" s="69">
        <f>L9</f>
        <v>3</v>
      </c>
      <c r="L11" s="406"/>
      <c r="M11" s="407" t="s">
        <v>30</v>
      </c>
      <c r="N11" s="408"/>
      <c r="O11" s="64">
        <f>'Utkání-výsledky'!F18</f>
        <v>2</v>
      </c>
      <c r="P11" s="65" t="s">
        <v>17</v>
      </c>
      <c r="Q11" s="66">
        <f>'Utkání-výsledky'!H18</f>
        <v>1</v>
      </c>
      <c r="R11" s="343" t="str">
        <f>'Utkání-výsledky'!H12</f>
        <v> </v>
      </c>
      <c r="S11" s="344" t="s">
        <v>17</v>
      </c>
      <c r="T11" s="345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6</v>
      </c>
      <c r="AB11" s="72">
        <f>IF(BJ11&gt;0,BG11," ")</f>
        <v>4</v>
      </c>
      <c r="AC11" s="73" t="s">
        <v>17</v>
      </c>
      <c r="AD11" s="69">
        <f t="shared" si="0"/>
        <v>8</v>
      </c>
      <c r="AE11" s="351" t="s">
        <v>49</v>
      </c>
      <c r="BF11" s="54">
        <f>SUM(C10:I10)+SUM(O10:Z10)</f>
        <v>6</v>
      </c>
      <c r="BG11" s="55">
        <f>SUM(F11,I11,C11,O11,R11,U11,X11)</f>
        <v>4</v>
      </c>
      <c r="BH11" s="56" t="s">
        <v>17</v>
      </c>
      <c r="BI11" s="55">
        <f>SUM(H11,K11,E11,Q11,T11,W11,Z11)</f>
        <v>8</v>
      </c>
      <c r="BJ11" s="55">
        <f>BG11+BI11</f>
        <v>12</v>
      </c>
    </row>
    <row r="12" spans="2:62" ht="13.5" customHeight="1">
      <c r="B12" s="137"/>
      <c r="C12" s="399">
        <f>'Utkání-výsledky'!I26</f>
        <v>1</v>
      </c>
      <c r="D12" s="400"/>
      <c r="E12" s="400"/>
      <c r="F12" s="400">
        <f>'Utkání-výsledky'!J9</f>
        <v>2</v>
      </c>
      <c r="G12" s="400"/>
      <c r="H12" s="400"/>
      <c r="I12" s="400">
        <f>'Utkání-výsledky'!I13</f>
        <v>1</v>
      </c>
      <c r="J12" s="400"/>
      <c r="K12" s="400"/>
      <c r="L12" s="400">
        <f>'Utkání-výsledky'!J18</f>
        <v>1</v>
      </c>
      <c r="M12" s="400"/>
      <c r="N12" s="401"/>
      <c r="O12" s="403" t="s">
        <v>96</v>
      </c>
      <c r="P12" s="404"/>
      <c r="Q12" s="405"/>
      <c r="R12" s="409">
        <f>'Utkání-výsledky'!J20</f>
        <v>0</v>
      </c>
      <c r="S12" s="410"/>
      <c r="T12" s="411"/>
      <c r="U12" s="396"/>
      <c r="V12" s="397"/>
      <c r="W12" s="398"/>
      <c r="X12" s="396"/>
      <c r="Y12" s="397"/>
      <c r="Z12" s="402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303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Příbor</v>
      </c>
      <c r="C13" s="67">
        <f>Q5</f>
        <v>0</v>
      </c>
      <c r="D13" s="65" t="s">
        <v>17</v>
      </c>
      <c r="E13" s="66">
        <f>O5</f>
        <v>3</v>
      </c>
      <c r="F13" s="67">
        <f>Q7</f>
        <v>3</v>
      </c>
      <c r="G13" s="65" t="s">
        <v>17</v>
      </c>
      <c r="H13" s="66">
        <f>O7</f>
        <v>0</v>
      </c>
      <c r="I13" s="67">
        <f>Q9</f>
        <v>1</v>
      </c>
      <c r="J13" s="65" t="s">
        <v>17</v>
      </c>
      <c r="K13" s="66">
        <f>O9</f>
        <v>2</v>
      </c>
      <c r="L13" s="70">
        <f>Q11</f>
        <v>1</v>
      </c>
      <c r="M13" s="68" t="s">
        <v>17</v>
      </c>
      <c r="N13" s="69">
        <f>O11</f>
        <v>2</v>
      </c>
      <c r="O13" s="406"/>
      <c r="P13" s="407" t="s">
        <v>30</v>
      </c>
      <c r="Q13" s="408"/>
      <c r="R13" s="349" t="str">
        <f>'Utkání-výsledky'!H20</f>
        <v> </v>
      </c>
      <c r="S13" s="344" t="s">
        <v>17</v>
      </c>
      <c r="T13" s="345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5</v>
      </c>
      <c r="AB13" s="72">
        <f>IF(BJ13&gt;0,BG13," ")</f>
        <v>5</v>
      </c>
      <c r="AC13" s="73" t="s">
        <v>17</v>
      </c>
      <c r="AD13" s="69">
        <f t="shared" si="0"/>
        <v>7</v>
      </c>
      <c r="AE13" s="351" t="s">
        <v>65</v>
      </c>
      <c r="BF13" s="54">
        <f>SUM(C12:L12)+SUM(R12:Z12)</f>
        <v>5</v>
      </c>
      <c r="BG13" s="55">
        <f>SUM(F13,I13,L13,C13,R13,U13,X13)</f>
        <v>5</v>
      </c>
      <c r="BH13" s="56" t="s">
        <v>17</v>
      </c>
      <c r="BI13" s="55">
        <f>SUM(H13,K13,N13,E13,T13,W13,Z13)</f>
        <v>7</v>
      </c>
      <c r="BJ13" s="55">
        <f>BG13+BI13</f>
        <v>12</v>
      </c>
    </row>
    <row r="14" spans="2:62" ht="13.5" customHeight="1">
      <c r="B14" s="341"/>
      <c r="C14" s="394">
        <f>'Utkání-výsledky'!J8</f>
        <v>0</v>
      </c>
      <c r="D14" s="395"/>
      <c r="E14" s="395"/>
      <c r="F14" s="395">
        <f>'Utkání-výsledky'!J16</f>
        <v>0</v>
      </c>
      <c r="G14" s="395"/>
      <c r="H14" s="395"/>
      <c r="I14" s="395">
        <f>'Utkání-výsledky'!J24</f>
        <v>0</v>
      </c>
      <c r="J14" s="395"/>
      <c r="K14" s="395"/>
      <c r="L14" s="395">
        <f>'Utkání-výsledky'!I12</f>
        <v>0</v>
      </c>
      <c r="M14" s="395"/>
      <c r="N14" s="395"/>
      <c r="O14" s="395">
        <f>'Utkání-výsledky'!I20</f>
        <v>0</v>
      </c>
      <c r="P14" s="395"/>
      <c r="Q14" s="421"/>
      <c r="R14" s="403">
        <v>2019</v>
      </c>
      <c r="S14" s="404"/>
      <c r="T14" s="405"/>
      <c r="U14" s="396"/>
      <c r="V14" s="397"/>
      <c r="W14" s="398"/>
      <c r="X14" s="396"/>
      <c r="Y14" s="397"/>
      <c r="Z14" s="402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303"/>
      <c r="BF14" s="61"/>
      <c r="BG14" s="62"/>
      <c r="BH14" s="63"/>
      <c r="BI14" s="63"/>
      <c r="BJ14" s="62"/>
    </row>
    <row r="15" spans="2:62" ht="36.75" customHeight="1" thickBot="1">
      <c r="B15" s="342" t="str">
        <f>'Utkání-výsledky'!N10</f>
        <v>VOLNÝ  LOS</v>
      </c>
      <c r="C15" s="343" t="str">
        <f>T5</f>
        <v> </v>
      </c>
      <c r="D15" s="344" t="s">
        <v>17</v>
      </c>
      <c r="E15" s="345" t="str">
        <f>R5</f>
        <v> </v>
      </c>
      <c r="F15" s="343" t="str">
        <f>T7</f>
        <v> </v>
      </c>
      <c r="G15" s="344" t="s">
        <v>17</v>
      </c>
      <c r="H15" s="345" t="str">
        <f>R7</f>
        <v> </v>
      </c>
      <c r="I15" s="343" t="str">
        <f>T9</f>
        <v> </v>
      </c>
      <c r="J15" s="344" t="s">
        <v>17</v>
      </c>
      <c r="K15" s="345" t="str">
        <f>R9</f>
        <v> </v>
      </c>
      <c r="L15" s="343" t="str">
        <f>T11</f>
        <v> </v>
      </c>
      <c r="M15" s="344" t="s">
        <v>17</v>
      </c>
      <c r="N15" s="345" t="str">
        <f>R11</f>
        <v> </v>
      </c>
      <c r="O15" s="346" t="str">
        <f>T13</f>
        <v> </v>
      </c>
      <c r="P15" s="347" t="s">
        <v>17</v>
      </c>
      <c r="Q15" s="348" t="str">
        <f>R13</f>
        <v> </v>
      </c>
      <c r="R15" s="406"/>
      <c r="S15" s="407">
        <v>0</v>
      </c>
      <c r="T15" s="408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266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1"/>
      <c r="U16" s="403">
        <v>1</v>
      </c>
      <c r="V16" s="404"/>
      <c r="W16" s="405"/>
      <c r="X16" s="396"/>
      <c r="Y16" s="397"/>
      <c r="Z16" s="402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06"/>
      <c r="V17" s="407">
        <v>0</v>
      </c>
      <c r="W17" s="408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399"/>
      <c r="D18" s="400"/>
      <c r="E18" s="400"/>
      <c r="F18" s="400"/>
      <c r="G18" s="400"/>
      <c r="H18" s="400"/>
      <c r="I18" s="396"/>
      <c r="J18" s="397"/>
      <c r="K18" s="398"/>
      <c r="L18" s="396"/>
      <c r="M18" s="397"/>
      <c r="N18" s="398"/>
      <c r="O18" s="396"/>
      <c r="P18" s="397"/>
      <c r="Q18" s="398"/>
      <c r="R18" s="400"/>
      <c r="S18" s="400"/>
      <c r="T18" s="400"/>
      <c r="U18" s="400"/>
      <c r="V18" s="400"/>
      <c r="W18" s="401"/>
      <c r="X18" s="403">
        <v>4</v>
      </c>
      <c r="Y18" s="404"/>
      <c r="Z18" s="405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7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06"/>
      <c r="Y19" s="407"/>
      <c r="Z19" s="408"/>
      <c r="AA19" s="141" t="str">
        <f>IF(AS19&gt;0,AO19," ")</f>
        <v> </v>
      </c>
      <c r="AB19" s="268" t="str">
        <f>IF(AS19&gt;0,AP19," ")</f>
        <v> </v>
      </c>
      <c r="AC19" s="142" t="s">
        <v>17</v>
      </c>
      <c r="AD19" s="269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55" ht="20.25">
      <c r="B21" s="312" t="s">
        <v>109</v>
      </c>
      <c r="C21" s="301"/>
      <c r="D21" s="301"/>
      <c r="E21" s="301" t="str">
        <f>'Utkání-výsledky'!E28</f>
        <v>1 družstvo</v>
      </c>
      <c r="F21" s="301"/>
      <c r="G21" s="260"/>
      <c r="H21" s="260"/>
      <c r="I21" s="370"/>
      <c r="J21" s="260"/>
      <c r="L21" s="260"/>
      <c r="M21" s="260"/>
      <c r="N21" s="260"/>
      <c r="O21" s="260"/>
      <c r="P21" s="260"/>
      <c r="Q21" s="260"/>
      <c r="R21" s="260"/>
      <c r="S21" s="260"/>
      <c r="T21" s="260"/>
      <c r="BC21" s="358" t="s">
        <v>82</v>
      </c>
    </row>
    <row r="23" ht="18">
      <c r="E23" s="357" t="str">
        <f>B5</f>
        <v> Opava</v>
      </c>
    </row>
  </sheetData>
  <sheetProtection/>
  <mergeCells count="74"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2:Q13"/>
    <mergeCell ref="R12:T12"/>
    <mergeCell ref="X6:Z6"/>
    <mergeCell ref="U4:W4"/>
    <mergeCell ref="X4:Z4"/>
    <mergeCell ref="O4:Q4"/>
    <mergeCell ref="C8:E8"/>
    <mergeCell ref="I8:K9"/>
    <mergeCell ref="L8:N8"/>
    <mergeCell ref="C10:E10"/>
    <mergeCell ref="F10:H10"/>
    <mergeCell ref="F8:H8"/>
    <mergeCell ref="L4:N4"/>
    <mergeCell ref="X8:Z8"/>
    <mergeCell ref="I10:K10"/>
    <mergeCell ref="U10:W10"/>
    <mergeCell ref="L6:N6"/>
    <mergeCell ref="L10:N11"/>
    <mergeCell ref="U8:W8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F6:H7"/>
    <mergeCell ref="R6:T6"/>
    <mergeCell ref="U6:W6"/>
    <mergeCell ref="R8:T8"/>
    <mergeCell ref="O6:Q6"/>
    <mergeCell ref="I6:K6"/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5"/>
  <sheetViews>
    <sheetView zoomScalePageLayoutView="0" workbookViewId="0" topLeftCell="A1">
      <selection activeCell="C35" sqref="C35:E36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v>2019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97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5</v>
      </c>
      <c r="E5" s="147" t="str">
        <f>IF(D5=1,N5,IF(D5=2,N6,IF(D5=3,N7,IF(D5=4,N8,IF(D5=5,N9,IF(D5=6,N10,IF(D5=7,#REF!,IF(D5=8,N11," "))))))))</f>
        <v>Příbor</v>
      </c>
      <c r="F5"/>
      <c r="G5"/>
      <c r="H5"/>
      <c r="I5" s="148" t="s">
        <v>5</v>
      </c>
      <c r="J5" s="149"/>
      <c r="K5"/>
      <c r="L5"/>
      <c r="M5" s="259">
        <v>1</v>
      </c>
      <c r="N5" s="311" t="s">
        <v>111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422" t="s">
        <v>9</v>
      </c>
      <c r="G6" s="423"/>
      <c r="H6" s="424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311" t="s">
        <v>101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422" t="s">
        <v>9</v>
      </c>
      <c r="AD6" s="423"/>
      <c r="AE6" s="424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311" t="s">
        <v>84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104</v>
      </c>
      <c r="C8" s="308" t="str">
        <f>N5</f>
        <v> Opava</v>
      </c>
      <c r="D8" s="309" t="s">
        <v>16</v>
      </c>
      <c r="E8" s="310" t="str">
        <f>N10</f>
        <v>VOLNÝ  LOS</v>
      </c>
      <c r="F8" s="176" t="s">
        <v>31</v>
      </c>
      <c r="G8" s="251" t="s">
        <v>17</v>
      </c>
      <c r="H8" s="177" t="s">
        <v>31</v>
      </c>
      <c r="I8" s="352"/>
      <c r="J8" s="353"/>
      <c r="K8" s="340"/>
      <c r="L8"/>
      <c r="M8" s="259">
        <v>4</v>
      </c>
      <c r="N8" s="311" t="s">
        <v>100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327" t="str">
        <f>N6</f>
        <v>Hrabová</v>
      </c>
      <c r="D9" s="328" t="s">
        <v>16</v>
      </c>
      <c r="E9" s="329" t="str">
        <f>N9</f>
        <v>Příbor</v>
      </c>
      <c r="F9" s="174">
        <v>0</v>
      </c>
      <c r="G9" s="252" t="s">
        <v>17</v>
      </c>
      <c r="H9" s="175">
        <v>3</v>
      </c>
      <c r="I9" s="304">
        <v>1</v>
      </c>
      <c r="J9" s="305">
        <v>2</v>
      </c>
      <c r="K9" s="390" t="s">
        <v>123</v>
      </c>
      <c r="L9"/>
      <c r="M9" s="259">
        <v>5</v>
      </c>
      <c r="N9" s="311" t="s">
        <v>102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330" t="str">
        <f>N7</f>
        <v>Baník</v>
      </c>
      <c r="D10" s="331" t="s">
        <v>16</v>
      </c>
      <c r="E10" s="332" t="str">
        <f>N8</f>
        <v>Proskovice B</v>
      </c>
      <c r="F10" s="178">
        <v>3</v>
      </c>
      <c r="G10" s="253" t="s">
        <v>17</v>
      </c>
      <c r="H10" s="179">
        <v>0</v>
      </c>
      <c r="I10" s="354">
        <v>2</v>
      </c>
      <c r="J10" s="355">
        <v>1</v>
      </c>
      <c r="K10" s="389" t="s">
        <v>123</v>
      </c>
      <c r="L10"/>
      <c r="M10" s="259">
        <v>6</v>
      </c>
      <c r="N10" s="311" t="s">
        <v>77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333"/>
      <c r="D11" s="333"/>
      <c r="E11" s="333"/>
      <c r="F11" s="162"/>
      <c r="G11" s="163"/>
      <c r="H11" s="162"/>
      <c r="I11" s="356"/>
      <c r="J11" s="356"/>
      <c r="K11" s="306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105</v>
      </c>
      <c r="C12" s="308" t="str">
        <f>N10</f>
        <v>VOLNÝ  LOS</v>
      </c>
      <c r="D12" s="309" t="s">
        <v>16</v>
      </c>
      <c r="E12" s="310" t="str">
        <f>N8</f>
        <v>Proskovice B</v>
      </c>
      <c r="F12" s="176" t="s">
        <v>31</v>
      </c>
      <c r="G12" s="251" t="s">
        <v>17</v>
      </c>
      <c r="H12" s="177" t="s">
        <v>31</v>
      </c>
      <c r="I12" s="352"/>
      <c r="J12" s="353"/>
      <c r="K12" s="340"/>
      <c r="L12"/>
      <c r="M12" s="257"/>
      <c r="N12" s="311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327" t="str">
        <f>N9</f>
        <v>Příbor</v>
      </c>
      <c r="D13" s="328" t="s">
        <v>16</v>
      </c>
      <c r="E13" s="329" t="str">
        <f>N7</f>
        <v>Baník</v>
      </c>
      <c r="F13" s="174">
        <v>1</v>
      </c>
      <c r="G13" s="252" t="s">
        <v>17</v>
      </c>
      <c r="H13" s="175">
        <v>2</v>
      </c>
      <c r="I13" s="304">
        <v>1</v>
      </c>
      <c r="J13" s="305">
        <v>2</v>
      </c>
      <c r="K13" s="390" t="s">
        <v>123</v>
      </c>
      <c r="L13"/>
      <c r="M13" s="257"/>
      <c r="N13" s="311" t="s">
        <v>102</v>
      </c>
      <c r="O13"/>
      <c r="P13"/>
      <c r="Q13"/>
      <c r="R13"/>
      <c r="S13"/>
      <c r="T13"/>
      <c r="U13"/>
      <c r="V13"/>
      <c r="W13"/>
      <c r="X13"/>
      <c r="Y13"/>
      <c r="Z13"/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330" t="str">
        <f>N5</f>
        <v> Opava</v>
      </c>
      <c r="D14" s="331" t="s">
        <v>16</v>
      </c>
      <c r="E14" s="332" t="str">
        <f>N6</f>
        <v>Hrabová</v>
      </c>
      <c r="F14" s="178">
        <v>3</v>
      </c>
      <c r="G14" s="253" t="s">
        <v>17</v>
      </c>
      <c r="H14" s="179">
        <v>0</v>
      </c>
      <c r="I14" s="354">
        <v>2</v>
      </c>
      <c r="J14" s="355">
        <v>1</v>
      </c>
      <c r="K14" s="389" t="s">
        <v>123</v>
      </c>
      <c r="L14"/>
      <c r="M14" s="257"/>
      <c r="N14" s="311" t="s">
        <v>110</v>
      </c>
      <c r="O14"/>
      <c r="P14"/>
      <c r="Q14"/>
      <c r="R14"/>
      <c r="S14"/>
      <c r="T14"/>
      <c r="U14"/>
      <c r="V14"/>
      <c r="W14"/>
      <c r="X14"/>
      <c r="Y14"/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333"/>
      <c r="D15" s="333"/>
      <c r="E15" s="333"/>
      <c r="F15" s="162"/>
      <c r="G15" s="163"/>
      <c r="H15" s="162"/>
      <c r="I15" s="356"/>
      <c r="J15" s="356"/>
      <c r="K15" s="307"/>
      <c r="L15"/>
      <c r="M15" s="257"/>
      <c r="N15" s="311" t="s">
        <v>100</v>
      </c>
      <c r="O15"/>
      <c r="P15"/>
      <c r="Q15"/>
      <c r="R15"/>
      <c r="S15"/>
      <c r="T15"/>
      <c r="U15"/>
      <c r="V15"/>
      <c r="W15">
        <v>1</v>
      </c>
      <c r="X15" s="1">
        <v>4</v>
      </c>
      <c r="Y15"/>
      <c r="AC15" s="162"/>
      <c r="AD15" s="163"/>
      <c r="AE15" s="162"/>
    </row>
    <row r="16" spans="2:31" ht="18" customHeight="1">
      <c r="B16" s="10" t="s">
        <v>106</v>
      </c>
      <c r="C16" s="308" t="str">
        <f>N6</f>
        <v>Hrabová</v>
      </c>
      <c r="D16" s="309" t="s">
        <v>16</v>
      </c>
      <c r="E16" s="310" t="str">
        <f>N10</f>
        <v>VOLNÝ  LOS</v>
      </c>
      <c r="F16" s="176" t="s">
        <v>31</v>
      </c>
      <c r="G16" s="251" t="s">
        <v>17</v>
      </c>
      <c r="H16" s="177" t="s">
        <v>31</v>
      </c>
      <c r="I16" s="352"/>
      <c r="J16" s="353"/>
      <c r="K16" s="340"/>
      <c r="L16"/>
      <c r="M16" s="257"/>
      <c r="N16" s="311" t="s">
        <v>84</v>
      </c>
      <c r="O16"/>
      <c r="P16"/>
      <c r="Q16"/>
      <c r="R16"/>
      <c r="S16"/>
      <c r="T16"/>
      <c r="U16"/>
      <c r="V16"/>
      <c r="W16" s="1">
        <v>2</v>
      </c>
      <c r="X16" s="1">
        <v>5</v>
      </c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327" t="str">
        <f>N7</f>
        <v>Baník</v>
      </c>
      <c r="D17" s="328" t="s">
        <v>16</v>
      </c>
      <c r="E17" s="329" t="str">
        <f>N5</f>
        <v> Opava</v>
      </c>
      <c r="F17" s="174">
        <v>0</v>
      </c>
      <c r="G17" s="252" t="s">
        <v>17</v>
      </c>
      <c r="H17" s="175">
        <v>3</v>
      </c>
      <c r="I17" s="304">
        <v>1</v>
      </c>
      <c r="J17" s="305">
        <v>2</v>
      </c>
      <c r="K17" s="390" t="s">
        <v>123</v>
      </c>
      <c r="L17"/>
      <c r="M17" s="257"/>
      <c r="N17" s="311" t="s">
        <v>101</v>
      </c>
      <c r="O17"/>
      <c r="P17"/>
      <c r="Q17"/>
      <c r="R17"/>
      <c r="S17"/>
      <c r="T17"/>
      <c r="U17"/>
      <c r="V17"/>
      <c r="W17" s="1">
        <v>3</v>
      </c>
      <c r="X17" s="1">
        <v>6</v>
      </c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330" t="str">
        <f>N8</f>
        <v>Proskovice B</v>
      </c>
      <c r="D18" s="331" t="s">
        <v>16</v>
      </c>
      <c r="E18" s="332" t="str">
        <f>N9</f>
        <v>Příbor</v>
      </c>
      <c r="F18" s="178">
        <v>2</v>
      </c>
      <c r="G18" s="253" t="s">
        <v>17</v>
      </c>
      <c r="H18" s="179">
        <v>1</v>
      </c>
      <c r="I18" s="354">
        <v>2</v>
      </c>
      <c r="J18" s="355">
        <v>1</v>
      </c>
      <c r="K18" s="389" t="s">
        <v>123</v>
      </c>
      <c r="L18"/>
      <c r="M18" s="257"/>
      <c r="N18" s="311" t="s">
        <v>77</v>
      </c>
      <c r="O18"/>
      <c r="P18"/>
      <c r="Q18"/>
      <c r="R18"/>
      <c r="S18"/>
      <c r="T18"/>
      <c r="U18"/>
      <c r="V18"/>
      <c r="W18"/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333"/>
      <c r="D19" s="333"/>
      <c r="E19" s="333"/>
      <c r="F19" s="162"/>
      <c r="G19" s="163"/>
      <c r="H19" s="162"/>
      <c r="I19" s="356"/>
      <c r="J19" s="356"/>
      <c r="K19" s="306"/>
      <c r="L19"/>
      <c r="M19" s="257"/>
      <c r="N19" s="311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107</v>
      </c>
      <c r="C20" s="308" t="str">
        <f>N10</f>
        <v>VOLNÝ  LOS</v>
      </c>
      <c r="D20" s="309" t="s">
        <v>16</v>
      </c>
      <c r="E20" s="310" t="str">
        <f>N9</f>
        <v>Příbor</v>
      </c>
      <c r="F20" s="176" t="s">
        <v>31</v>
      </c>
      <c r="G20" s="251" t="s">
        <v>17</v>
      </c>
      <c r="H20" s="177" t="s">
        <v>31</v>
      </c>
      <c r="I20" s="352"/>
      <c r="J20" s="353"/>
      <c r="K20" s="340"/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327" t="str">
        <f>N5</f>
        <v> Opava</v>
      </c>
      <c r="D21" s="328" t="s">
        <v>16</v>
      </c>
      <c r="E21" s="329" t="str">
        <f>N8</f>
        <v>Proskovice B</v>
      </c>
      <c r="F21" s="174">
        <v>3</v>
      </c>
      <c r="G21" s="252" t="s">
        <v>17</v>
      </c>
      <c r="H21" s="175">
        <v>0</v>
      </c>
      <c r="I21" s="304">
        <v>2</v>
      </c>
      <c r="J21" s="305">
        <v>1</v>
      </c>
      <c r="K21" s="390" t="s">
        <v>123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330" t="str">
        <f>N6</f>
        <v>Hrabová</v>
      </c>
      <c r="D22" s="331" t="s">
        <v>16</v>
      </c>
      <c r="E22" s="332" t="str">
        <f>N7</f>
        <v>Baník</v>
      </c>
      <c r="F22" s="178">
        <v>0</v>
      </c>
      <c r="G22" s="253" t="s">
        <v>17</v>
      </c>
      <c r="H22" s="179">
        <v>3</v>
      </c>
      <c r="I22" s="354">
        <v>1</v>
      </c>
      <c r="J22" s="355">
        <v>2</v>
      </c>
      <c r="K22" s="389" t="s">
        <v>123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333"/>
      <c r="D23" s="333"/>
      <c r="E23" s="333"/>
      <c r="F23" s="162"/>
      <c r="G23" s="163"/>
      <c r="H23" s="162"/>
      <c r="I23" s="356"/>
      <c r="J23" s="356"/>
      <c r="K23" s="307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108</v>
      </c>
      <c r="C24" s="308" t="str">
        <f>N7</f>
        <v>Baník</v>
      </c>
      <c r="D24" s="309" t="s">
        <v>16</v>
      </c>
      <c r="E24" s="310" t="str">
        <f>N10</f>
        <v>VOLNÝ  LOS</v>
      </c>
      <c r="F24" s="176" t="s">
        <v>31</v>
      </c>
      <c r="G24" s="251" t="s">
        <v>17</v>
      </c>
      <c r="H24" s="177" t="s">
        <v>31</v>
      </c>
      <c r="I24" s="352"/>
      <c r="J24" s="353"/>
      <c r="K24" s="34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327" t="str">
        <f>N8</f>
        <v>Proskovice B</v>
      </c>
      <c r="D25" s="328" t="s">
        <v>16</v>
      </c>
      <c r="E25" s="329" t="str">
        <f>N6</f>
        <v>Hrabová</v>
      </c>
      <c r="F25" s="174">
        <v>2</v>
      </c>
      <c r="G25" s="252" t="s">
        <v>17</v>
      </c>
      <c r="H25" s="175">
        <v>1</v>
      </c>
      <c r="I25" s="304">
        <v>2</v>
      </c>
      <c r="J25" s="305">
        <v>1</v>
      </c>
      <c r="K25" s="390" t="s">
        <v>123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330" t="str">
        <f>N9</f>
        <v>Příbor</v>
      </c>
      <c r="D26" s="331" t="s">
        <v>16</v>
      </c>
      <c r="E26" s="332" t="str">
        <f>N5</f>
        <v> Opava</v>
      </c>
      <c r="F26" s="178">
        <v>0</v>
      </c>
      <c r="G26" s="253" t="s">
        <v>17</v>
      </c>
      <c r="H26" s="179">
        <v>3</v>
      </c>
      <c r="I26" s="354">
        <v>1</v>
      </c>
      <c r="J26" s="355">
        <v>2</v>
      </c>
      <c r="K26" s="389" t="s">
        <v>123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3"/>
      <c r="C27" s="274"/>
      <c r="D27" s="275"/>
      <c r="E27" s="274"/>
      <c r="F27" s="276"/>
      <c r="G27" s="277"/>
      <c r="H27" s="276"/>
      <c r="I27" s="278"/>
      <c r="J27" s="278"/>
      <c r="K27" s="27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6"/>
      <c r="AD27" s="277"/>
      <c r="AE27" s="276"/>
    </row>
    <row r="28" spans="3:8" ht="15.75">
      <c r="C28" s="312" t="s">
        <v>109</v>
      </c>
      <c r="D28" s="312"/>
      <c r="E28" s="312" t="s">
        <v>81</v>
      </c>
      <c r="H28" s="120"/>
    </row>
    <row r="29" ht="15">
      <c r="C29" s="289"/>
    </row>
    <row r="30" spans="3:11" ht="15.75">
      <c r="C30" s="369"/>
      <c r="D30" s="120"/>
      <c r="E30" s="120"/>
      <c r="F30" s="120"/>
      <c r="G30" s="120"/>
      <c r="H30" s="120"/>
      <c r="I30" s="120"/>
      <c r="J30" s="120"/>
      <c r="K30" s="120"/>
    </row>
    <row r="31" spans="3:11" ht="15.75">
      <c r="C31" s="369"/>
      <c r="D31" s="369"/>
      <c r="E31" s="369"/>
      <c r="F31" s="369"/>
      <c r="G31" s="369"/>
      <c r="H31" s="369"/>
      <c r="I31" s="120"/>
      <c r="J31" s="120"/>
      <c r="K31" s="120"/>
    </row>
    <row r="32" spans="3:11" ht="15.75">
      <c r="C32" s="311" t="s">
        <v>110</v>
      </c>
      <c r="D32" s="369"/>
      <c r="E32" s="369" t="s">
        <v>113</v>
      </c>
      <c r="F32" s="369" t="s">
        <v>112</v>
      </c>
      <c r="G32" s="388"/>
      <c r="H32" s="388"/>
      <c r="I32" s="388"/>
      <c r="J32" s="388"/>
      <c r="K32" s="120"/>
    </row>
    <row r="33" spans="3:11" ht="15.75">
      <c r="C33" s="369"/>
      <c r="D33" s="120"/>
      <c r="E33" s="120"/>
      <c r="F33" s="120"/>
      <c r="G33" s="120"/>
      <c r="H33" s="120"/>
      <c r="I33" s="120"/>
      <c r="J33" s="120"/>
      <c r="K33" s="120"/>
    </row>
    <row r="34" spans="3:11" ht="15.75">
      <c r="C34" s="369"/>
      <c r="D34" s="120"/>
      <c r="E34" s="120"/>
      <c r="F34" s="120"/>
      <c r="G34" s="120"/>
      <c r="H34" s="120"/>
      <c r="I34" s="120"/>
      <c r="J34" s="120"/>
      <c r="K34" s="120"/>
    </row>
    <row r="35" ht="15">
      <c r="C35" s="289"/>
    </row>
  </sheetData>
  <sheetProtection selectLockedCells="1"/>
  <mergeCells count="2">
    <mergeCell ref="F6:H6"/>
    <mergeCell ref="AC6:AE6"/>
  </mergeCells>
  <conditionalFormatting sqref="C8:E27">
    <cfRule type="cellIs" priority="7" dxfId="25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I28" sqref="I28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4.140625" style="17" customWidth="1"/>
    <col min="7" max="7" width="2.7109375" style="17" customWidth="1"/>
    <col min="8" max="9" width="14.140625" style="17" customWidth="1"/>
    <col min="10" max="10" width="3.00390625" style="17" customWidth="1"/>
    <col min="11" max="11" width="14.140625" style="17" customWidth="1"/>
    <col min="12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65" t="s">
        <v>83</v>
      </c>
      <c r="L2" s="366">
        <f>'Utkání-výsledky'!K2</f>
        <v>2019</v>
      </c>
      <c r="N2" s="364" t="s">
        <v>98</v>
      </c>
    </row>
    <row r="3" ht="22.5" customHeight="1">
      <c r="N3" s="272"/>
    </row>
    <row r="4" spans="2:27" ht="33" customHeight="1">
      <c r="B4" s="19" t="str">
        <f>'Utkání-výsledky'!B8</f>
        <v>12.5.</v>
      </c>
      <c r="C4" s="164" t="str">
        <f>Q4</f>
        <v> Opava</v>
      </c>
      <c r="D4" s="171" t="s">
        <v>16</v>
      </c>
      <c r="E4" s="169" t="str">
        <f>Q9</f>
        <v>VOLNÝ  LOS</v>
      </c>
      <c r="F4" s="164" t="str">
        <f>Q5</f>
        <v>Hrabová</v>
      </c>
      <c r="G4" s="171" t="s">
        <v>16</v>
      </c>
      <c r="H4" s="169" t="str">
        <f>Q8</f>
        <v>Příbor</v>
      </c>
      <c r="I4" s="164" t="str">
        <f>Q6</f>
        <v>Baník</v>
      </c>
      <c r="J4" s="171" t="s">
        <v>16</v>
      </c>
      <c r="K4" s="170" t="str">
        <f>Q7</f>
        <v>Proskovice B</v>
      </c>
      <c r="L4" s="23"/>
      <c r="M4" s="21" t="s">
        <v>16</v>
      </c>
      <c r="N4" s="22"/>
      <c r="P4" s="24">
        <v>1</v>
      </c>
      <c r="Q4" s="25" t="str">
        <f>'Utkání-výsledky'!N5</f>
        <v> Opava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Hrabová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19.5.</v>
      </c>
      <c r="C6" s="164" t="str">
        <f>Q9</f>
        <v>VOLNÝ  LOS</v>
      </c>
      <c r="D6" s="171" t="s">
        <v>16</v>
      </c>
      <c r="E6" s="169" t="str">
        <f>Q7</f>
        <v>Proskovice B</v>
      </c>
      <c r="F6" s="164" t="str">
        <f>Q8</f>
        <v>Příbor</v>
      </c>
      <c r="G6" s="171" t="s">
        <v>16</v>
      </c>
      <c r="H6" s="169" t="str">
        <f>Q6</f>
        <v>Baník</v>
      </c>
      <c r="I6" s="164" t="str">
        <f>Q4</f>
        <v> Opava</v>
      </c>
      <c r="J6" s="171" t="s">
        <v>16</v>
      </c>
      <c r="K6" s="170" t="str">
        <f>Q5</f>
        <v>Hrabová</v>
      </c>
      <c r="L6" s="34"/>
      <c r="M6" s="32" t="s">
        <v>16</v>
      </c>
      <c r="N6" s="33"/>
      <c r="P6" s="24">
        <v>3</v>
      </c>
      <c r="Q6" s="25" t="str">
        <f>'Utkání-výsledky'!N7</f>
        <v>Baník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Proskovice B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26.5.</v>
      </c>
      <c r="C8" s="164" t="str">
        <f>Q5</f>
        <v>Hrabová</v>
      </c>
      <c r="D8" s="171" t="s">
        <v>16</v>
      </c>
      <c r="E8" s="169" t="str">
        <f>Q9</f>
        <v>VOLNÝ  LOS</v>
      </c>
      <c r="F8" s="164" t="str">
        <f>Q6</f>
        <v>Baník</v>
      </c>
      <c r="G8" s="171" t="s">
        <v>16</v>
      </c>
      <c r="H8" s="169" t="str">
        <f>Q4</f>
        <v> Opava</v>
      </c>
      <c r="I8" s="164" t="str">
        <f>Q7</f>
        <v>Proskovice B</v>
      </c>
      <c r="J8" s="171" t="s">
        <v>16</v>
      </c>
      <c r="K8" s="170" t="str">
        <f>Q8</f>
        <v>Příbor</v>
      </c>
      <c r="L8" s="23"/>
      <c r="M8" s="32" t="s">
        <v>16</v>
      </c>
      <c r="N8" s="22"/>
      <c r="P8" s="24">
        <v>5</v>
      </c>
      <c r="Q8" s="25" t="str">
        <f>'Utkání-výsledky'!N9</f>
        <v>Příbor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VOLNÝ  LOS</v>
      </c>
    </row>
    <row r="10" spans="2:17" ht="33" customHeight="1">
      <c r="B10" s="19" t="str">
        <f>'Utkání-výsledky'!B20</f>
        <v>2.6.</v>
      </c>
      <c r="C10" s="164" t="str">
        <f>Q9</f>
        <v>VOLNÝ  LOS</v>
      </c>
      <c r="D10" s="171" t="s">
        <v>16</v>
      </c>
      <c r="E10" s="169" t="str">
        <f>Q8</f>
        <v>Příbor</v>
      </c>
      <c r="F10" s="164" t="str">
        <f>Q4</f>
        <v> Opava</v>
      </c>
      <c r="G10" s="171" t="s">
        <v>16</v>
      </c>
      <c r="H10" s="169" t="str">
        <f>Q7</f>
        <v>Proskovice B</v>
      </c>
      <c r="I10" s="164" t="str">
        <f>Q5</f>
        <v>Hrabová</v>
      </c>
      <c r="J10" s="171" t="s">
        <v>16</v>
      </c>
      <c r="K10" s="170" t="str">
        <f>Q6</f>
        <v>Baník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1</v>
      </c>
      <c r="Q11" s="42" t="str">
        <f>IF(P11=1,Q4,IF(P11=2,Q5,IF(P11=3,Q6,IF(P11=4,Q7,IF(P11=5,Q8,IF(P11=6,Q9,IF(P11=7,#REF!,IF(P11=8,#REF!," "))))))))</f>
        <v> Opava</v>
      </c>
    </row>
    <row r="12" spans="2:17" ht="33" customHeight="1">
      <c r="B12" s="43" t="str">
        <f>'Utkání-výsledky'!B24</f>
        <v>9.6.</v>
      </c>
      <c r="C12" s="164" t="str">
        <f>Q6</f>
        <v>Baník</v>
      </c>
      <c r="D12" s="171" t="s">
        <v>16</v>
      </c>
      <c r="E12" s="169" t="str">
        <f>Q9</f>
        <v>VOLNÝ  LOS</v>
      </c>
      <c r="F12" s="164" t="str">
        <f>Q7</f>
        <v>Proskovice B</v>
      </c>
      <c r="G12" s="171" t="s">
        <v>16</v>
      </c>
      <c r="H12" s="169" t="str">
        <f>Q5</f>
        <v>Hrabová</v>
      </c>
      <c r="I12" s="164" t="str">
        <f>Q8</f>
        <v>Příbor</v>
      </c>
      <c r="J12" s="171" t="s">
        <v>16</v>
      </c>
      <c r="K12" s="170" t="str">
        <f>Q4</f>
        <v> Opava</v>
      </c>
      <c r="L12" s="34"/>
      <c r="M12" s="32" t="s">
        <v>16</v>
      </c>
      <c r="N12" s="22"/>
      <c r="P12" s="53">
        <v>4</v>
      </c>
      <c r="Q12" s="42" t="str">
        <f>IF(P12=1,Q4,IF(P12=2,Q5,IF(P12=3,Q6,IF(P12=4,Q7,IF(P12=5,Q8,IF(P12=6,Q9,IF(P12=7,#REF!,IF(P12=8,#REF!," "))))))))</f>
        <v>Proskovice B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Proskovice B</v>
      </c>
      <c r="D14" s="32" t="s">
        <v>16</v>
      </c>
      <c r="E14" s="22" t="str">
        <f>Q5</f>
        <v>Hrabová</v>
      </c>
      <c r="F14" s="23" t="str">
        <f>Q4</f>
        <v> Opava</v>
      </c>
      <c r="G14" s="32" t="s">
        <v>16</v>
      </c>
      <c r="H14" s="22" t="str">
        <f>Q6</f>
        <v>Baník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 Opava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Proskovice B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2" operator="equal" stopIfTrue="1">
      <formula>#REF!</formula>
    </cfRule>
    <cfRule type="cellIs" priority="5" dxfId="11" operator="equal" stopIfTrue="1">
      <formula>#REF!</formula>
    </cfRule>
    <cfRule type="cellIs" priority="6" dxfId="10" operator="equal" stopIfTrue="1">
      <formula>#REF!</formula>
    </cfRule>
  </conditionalFormatting>
  <conditionalFormatting sqref="C14:N16 L4:N12 C5:K5 C7:K7 C9:K9 C11:K11 C13:K13">
    <cfRule type="cellIs" priority="19" dxfId="12" operator="equal" stopIfTrue="1">
      <formula>$Q$16</formula>
    </cfRule>
    <cfRule type="cellIs" priority="20" dxfId="11" operator="equal" stopIfTrue="1">
      <formula>$Q$15</formula>
    </cfRule>
    <cfRule type="cellIs" priority="21" dxfId="10" operator="equal" stopIfTrue="1">
      <formula>$Q$14</formula>
    </cfRule>
  </conditionalFormatting>
  <conditionalFormatting sqref="J4 D4 G4 J6 J8 J10 J12 D6 D8 D10 D12 G6 G8 G10 G12">
    <cfRule type="cellIs" priority="28" dxfId="12" operator="equal" stopIfTrue="1">
      <formula>#REF!</formula>
    </cfRule>
    <cfRule type="cellIs" priority="29" dxfId="11" operator="equal" stopIfTrue="1">
      <formula>#REF!</formula>
    </cfRule>
    <cfRule type="cellIs" priority="30" dxfId="10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2" operator="equal" stopIfTrue="1">
      <formula>$Q$11</formula>
    </cfRule>
    <cfRule type="cellIs" priority="32" dxfId="11" operator="equal" stopIfTrue="1">
      <formula>$Q$12</formula>
    </cfRule>
    <cfRule type="cellIs" priority="33" dxfId="10" operator="equal" stopIfTrue="1">
      <formula>$Q$13</formula>
    </cfRule>
  </conditionalFormatting>
  <conditionalFormatting sqref="L13:N13">
    <cfRule type="cellIs" priority="1" dxfId="12" operator="equal" stopIfTrue="1">
      <formula>$Q$16</formula>
    </cfRule>
    <cfRule type="cellIs" priority="2" dxfId="11" operator="equal" stopIfTrue="1">
      <formula>$Q$15</formula>
    </cfRule>
    <cfRule type="cellIs" priority="3" dxfId="10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4"/>
  <sheetViews>
    <sheetView zoomScalePageLayoutView="0" workbookViewId="0" topLeftCell="A1">
      <selection activeCell="AN7" sqref="AN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99</v>
      </c>
      <c r="AE2" s="367">
        <f>'Utkání-výsledky'!K2</f>
        <v>2019</v>
      </c>
    </row>
    <row r="3" ht="15" customHeight="1">
      <c r="S3" s="272"/>
    </row>
    <row r="4" ht="15" customHeight="1">
      <c r="N4" s="181" t="s">
        <v>59</v>
      </c>
    </row>
    <row r="5" spans="2:39" ht="31.5" customHeight="1">
      <c r="B5" s="182"/>
      <c r="C5" s="183"/>
      <c r="D5" s="431">
        <v>1</v>
      </c>
      <c r="E5" s="432"/>
      <c r="F5" s="433"/>
      <c r="G5" s="434">
        <v>2</v>
      </c>
      <c r="H5" s="435"/>
      <c r="I5" s="436"/>
      <c r="J5" s="431">
        <v>3</v>
      </c>
      <c r="K5" s="432"/>
      <c r="L5" s="433"/>
      <c r="M5" s="434">
        <v>4</v>
      </c>
      <c r="N5" s="435"/>
      <c r="O5" s="436"/>
      <c r="P5" s="431">
        <v>5</v>
      </c>
      <c r="Q5" s="432"/>
      <c r="R5" s="433"/>
      <c r="S5" s="428"/>
      <c r="T5" s="429"/>
      <c r="U5" s="430"/>
      <c r="V5" s="428"/>
      <c r="W5" s="429"/>
      <c r="X5" s="430"/>
      <c r="Y5" s="184" t="s">
        <v>60</v>
      </c>
      <c r="Z5" s="185" t="s">
        <v>61</v>
      </c>
      <c r="AA5" s="186" t="s">
        <v>62</v>
      </c>
      <c r="AB5" s="435" t="s">
        <v>63</v>
      </c>
      <c r="AC5" s="435"/>
      <c r="AD5" s="436"/>
      <c r="AE5" s="187" t="s">
        <v>64</v>
      </c>
      <c r="AH5" s="184" t="s">
        <v>70</v>
      </c>
      <c r="AI5" s="184" t="s">
        <v>71</v>
      </c>
      <c r="AJ5" s="184" t="s">
        <v>60</v>
      </c>
      <c r="AK5" s="185" t="s">
        <v>61</v>
      </c>
      <c r="AL5" s="187" t="s">
        <v>72</v>
      </c>
      <c r="AM5" s="187" t="s">
        <v>73</v>
      </c>
    </row>
    <row r="6" spans="2:54" ht="19.5" customHeight="1">
      <c r="B6" s="425" t="s">
        <v>103</v>
      </c>
      <c r="C6" s="229" t="s">
        <v>119</v>
      </c>
      <c r="D6" s="188"/>
      <c r="E6" s="189"/>
      <c r="F6" s="190"/>
      <c r="G6" s="191">
        <v>2</v>
      </c>
      <c r="H6" s="192"/>
      <c r="I6" s="193">
        <v>0</v>
      </c>
      <c r="J6" s="188">
        <v>2</v>
      </c>
      <c r="K6" s="189"/>
      <c r="L6" s="190">
        <v>0</v>
      </c>
      <c r="M6" s="191"/>
      <c r="N6" s="192"/>
      <c r="O6" s="193"/>
      <c r="P6" s="188"/>
      <c r="Q6" s="189"/>
      <c r="R6" s="190"/>
      <c r="S6" s="191"/>
      <c r="T6" s="192"/>
      <c r="U6" s="193"/>
      <c r="V6" s="188"/>
      <c r="W6" s="189"/>
      <c r="X6" s="194"/>
      <c r="Y6" s="195">
        <f aca="true" t="shared" si="0" ref="Y6:Y27">SUM(AO6:BB6)</f>
        <v>2</v>
      </c>
      <c r="Z6" s="196">
        <f aca="true" t="shared" si="1" ref="Z6:Z27">AO6+AQ6+AS6+AU6+AW6+AY6+BA6</f>
        <v>2</v>
      </c>
      <c r="AA6" s="197">
        <f aca="true" t="shared" si="2" ref="AA6:AA27">AP6+AR6+AT6+AV6+AX6+AZ6+BB6</f>
        <v>0</v>
      </c>
      <c r="AB6" s="198">
        <f aca="true" t="shared" si="3" ref="AB6:AB27">D6+G6+J6+M6+P6+S6+V6</f>
        <v>4</v>
      </c>
      <c r="AC6" s="192" t="s">
        <v>17</v>
      </c>
      <c r="AD6" s="199">
        <f aca="true" t="shared" si="4" ref="AD6:AD27">F6+I6+L6+O6+R6+U6+X6</f>
        <v>0</v>
      </c>
      <c r="AE6" s="200">
        <f aca="true" t="shared" si="5" ref="AE6:AE27">IF(Y6&gt;0,Z6/Y6,0)</f>
        <v>1</v>
      </c>
      <c r="AG6" s="282" t="s">
        <v>47</v>
      </c>
      <c r="AH6" s="382" t="s">
        <v>120</v>
      </c>
      <c r="AI6" s="383" t="s">
        <v>103</v>
      </c>
      <c r="AJ6" s="384">
        <v>4</v>
      </c>
      <c r="AK6" s="385">
        <v>4</v>
      </c>
      <c r="AL6" s="362">
        <v>1</v>
      </c>
      <c r="AM6" s="363">
        <v>1</v>
      </c>
      <c r="AO6" s="201">
        <f aca="true" t="shared" si="6" ref="AO6:AO20">IF(D6&gt;F6,1,0)</f>
        <v>0</v>
      </c>
      <c r="AP6" s="201">
        <f aca="true" t="shared" si="7" ref="AP6:AP20">IF(F6&gt;D6,1,0)</f>
        <v>0</v>
      </c>
      <c r="AQ6" s="201">
        <f aca="true" t="shared" si="8" ref="AQ6:AQ20">IF(G6&gt;I6,1,0)</f>
        <v>1</v>
      </c>
      <c r="AR6" s="201">
        <f aca="true" t="shared" si="9" ref="AR6:AR20">IF(I6&gt;G6,1,0)</f>
        <v>0</v>
      </c>
      <c r="AS6" s="201">
        <f aca="true" t="shared" si="10" ref="AS6:AS20">IF(J6&gt;L6,1,0)</f>
        <v>1</v>
      </c>
      <c r="AT6" s="201">
        <f aca="true" t="shared" si="11" ref="AT6:AT20">IF(L6&gt;J6,1,0)</f>
        <v>0</v>
      </c>
      <c r="AU6" s="201">
        <f aca="true" t="shared" si="12" ref="AU6:AU20">IF(M6&gt;O6,1,0)</f>
        <v>0</v>
      </c>
      <c r="AV6" s="201">
        <f aca="true" t="shared" si="13" ref="AV6:AV20">IF(O6&gt;M6,1,0)</f>
        <v>0</v>
      </c>
      <c r="AW6" s="201">
        <f aca="true" t="shared" si="14" ref="AW6:AW16">IF(P6&gt;R6,1,)</f>
        <v>0</v>
      </c>
      <c r="AX6" s="201">
        <f aca="true" t="shared" si="15" ref="AX6:AX16">IF(R6&gt;P6,1,0)</f>
        <v>0</v>
      </c>
      <c r="AY6" s="201">
        <f aca="true" t="shared" si="16" ref="AY6:AY16">IF(S6&gt;U6,1,0)</f>
        <v>0</v>
      </c>
      <c r="AZ6" s="201">
        <f aca="true" t="shared" si="17" ref="AZ6:AZ16">IF(U6&gt;S6,1,0)</f>
        <v>0</v>
      </c>
      <c r="BA6" s="201">
        <f aca="true" t="shared" si="18" ref="BA6:BA16">IF(V6&gt;X6,1,0)</f>
        <v>0</v>
      </c>
      <c r="BB6" s="201">
        <f aca="true" t="shared" si="19" ref="BB6:BB16">IF(X6&gt;V6,1,0)</f>
        <v>0</v>
      </c>
    </row>
    <row r="7" spans="2:54" ht="19.5" customHeight="1">
      <c r="B7" s="426"/>
      <c r="C7" s="232" t="s">
        <v>120</v>
      </c>
      <c r="D7" s="233"/>
      <c r="E7" s="234"/>
      <c r="F7" s="235"/>
      <c r="G7" s="236">
        <v>2</v>
      </c>
      <c r="H7" s="237"/>
      <c r="I7" s="238">
        <v>0</v>
      </c>
      <c r="J7" s="233">
        <v>2</v>
      </c>
      <c r="K7" s="234"/>
      <c r="L7" s="235">
        <v>0</v>
      </c>
      <c r="M7" s="236">
        <v>2</v>
      </c>
      <c r="N7" s="237"/>
      <c r="O7" s="238">
        <v>0</v>
      </c>
      <c r="P7" s="233">
        <v>2</v>
      </c>
      <c r="Q7" s="234"/>
      <c r="R7" s="235">
        <v>0</v>
      </c>
      <c r="S7" s="236"/>
      <c r="T7" s="237"/>
      <c r="U7" s="238"/>
      <c r="V7" s="233"/>
      <c r="W7" s="234"/>
      <c r="X7" s="239"/>
      <c r="Y7" s="209">
        <f>SUM(AO7:BB7)</f>
        <v>4</v>
      </c>
      <c r="Z7" s="210">
        <f>AO7+AQ7+AS7+AU7+AW7+AY7+BA7</f>
        <v>4</v>
      </c>
      <c r="AA7" s="211">
        <f>AP7+AR7+AT7+AV7+AX7+AZ7+BB7</f>
        <v>0</v>
      </c>
      <c r="AB7" s="212">
        <f>D7+G7+J7+M7+P7+S7+V7</f>
        <v>8</v>
      </c>
      <c r="AC7" s="206" t="s">
        <v>17</v>
      </c>
      <c r="AD7" s="213">
        <f>F7+I7+L7+O7+R7+U7+X7</f>
        <v>0</v>
      </c>
      <c r="AE7" s="214">
        <f>IF(Y7&gt;0,Z7/Y7,0)</f>
        <v>1</v>
      </c>
      <c r="AG7" s="283" t="s">
        <v>48</v>
      </c>
      <c r="AH7" s="232" t="s">
        <v>92</v>
      </c>
      <c r="AI7" s="373" t="s">
        <v>84</v>
      </c>
      <c r="AJ7" s="374">
        <v>4</v>
      </c>
      <c r="AK7" s="375">
        <v>3</v>
      </c>
      <c r="AL7" s="302">
        <v>0.75</v>
      </c>
      <c r="AM7" s="386">
        <v>0.75</v>
      </c>
      <c r="AO7" s="201">
        <f t="shared" si="6"/>
        <v>0</v>
      </c>
      <c r="AP7" s="201">
        <f t="shared" si="7"/>
        <v>0</v>
      </c>
      <c r="AQ7" s="201">
        <f t="shared" si="8"/>
        <v>1</v>
      </c>
      <c r="AR7" s="201">
        <f t="shared" si="9"/>
        <v>0</v>
      </c>
      <c r="AS7" s="201">
        <f t="shared" si="10"/>
        <v>1</v>
      </c>
      <c r="AT7" s="201">
        <f t="shared" si="11"/>
        <v>0</v>
      </c>
      <c r="AU7" s="201">
        <f t="shared" si="12"/>
        <v>1</v>
      </c>
      <c r="AV7" s="201">
        <f t="shared" si="13"/>
        <v>0</v>
      </c>
      <c r="AW7" s="201">
        <f t="shared" si="14"/>
        <v>1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426"/>
      <c r="C8" s="229" t="s">
        <v>132</v>
      </c>
      <c r="D8" s="202"/>
      <c r="E8" s="203"/>
      <c r="F8" s="204"/>
      <c r="G8" s="205"/>
      <c r="H8" s="206"/>
      <c r="I8" s="207"/>
      <c r="J8" s="202"/>
      <c r="K8" s="203"/>
      <c r="L8" s="204"/>
      <c r="M8" s="205"/>
      <c r="N8" s="206"/>
      <c r="O8" s="207"/>
      <c r="P8" s="202">
        <v>2</v>
      </c>
      <c r="Q8" s="203"/>
      <c r="R8" s="204">
        <v>0</v>
      </c>
      <c r="S8" s="205"/>
      <c r="T8" s="206"/>
      <c r="U8" s="207"/>
      <c r="V8" s="202"/>
      <c r="W8" s="203"/>
      <c r="X8" s="208"/>
      <c r="Y8" s="209">
        <f t="shared" si="0"/>
        <v>1</v>
      </c>
      <c r="Z8" s="210">
        <f t="shared" si="1"/>
        <v>1</v>
      </c>
      <c r="AA8" s="211">
        <f t="shared" si="2"/>
        <v>0</v>
      </c>
      <c r="AB8" s="212">
        <f t="shared" si="3"/>
        <v>2</v>
      </c>
      <c r="AC8" s="206" t="s">
        <v>17</v>
      </c>
      <c r="AD8" s="213">
        <f t="shared" si="4"/>
        <v>0</v>
      </c>
      <c r="AE8" s="214">
        <f t="shared" si="5"/>
        <v>1</v>
      </c>
      <c r="AG8" s="283" t="s">
        <v>49</v>
      </c>
      <c r="AH8" s="232" t="s">
        <v>91</v>
      </c>
      <c r="AI8" s="373" t="s">
        <v>84</v>
      </c>
      <c r="AJ8" s="374">
        <v>4</v>
      </c>
      <c r="AK8" s="375">
        <v>2</v>
      </c>
      <c r="AL8" s="302">
        <v>0.5</v>
      </c>
      <c r="AM8" s="386">
        <v>0.5555555555555556</v>
      </c>
      <c r="AO8" s="201">
        <f t="shared" si="6"/>
        <v>0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0</v>
      </c>
      <c r="AU8" s="201">
        <f t="shared" si="12"/>
        <v>0</v>
      </c>
      <c r="AV8" s="201">
        <f t="shared" si="13"/>
        <v>0</v>
      </c>
      <c r="AW8" s="201">
        <f t="shared" si="14"/>
        <v>1</v>
      </c>
      <c r="AX8" s="201">
        <f t="shared" si="15"/>
        <v>0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427"/>
      <c r="C9" s="230" t="s">
        <v>140</v>
      </c>
      <c r="D9" s="215"/>
      <c r="E9" s="216"/>
      <c r="F9" s="217"/>
      <c r="G9" s="218"/>
      <c r="H9" s="219"/>
      <c r="I9" s="220"/>
      <c r="J9" s="215"/>
      <c r="K9" s="216"/>
      <c r="L9" s="217"/>
      <c r="M9" s="218">
        <v>2</v>
      </c>
      <c r="N9" s="219"/>
      <c r="O9" s="220">
        <v>0</v>
      </c>
      <c r="P9" s="215"/>
      <c r="Q9" s="216"/>
      <c r="R9" s="217"/>
      <c r="S9" s="218"/>
      <c r="T9" s="219"/>
      <c r="U9" s="220"/>
      <c r="V9" s="215"/>
      <c r="W9" s="216"/>
      <c r="X9" s="221"/>
      <c r="Y9" s="222">
        <f t="shared" si="0"/>
        <v>1</v>
      </c>
      <c r="Z9" s="223">
        <f t="shared" si="1"/>
        <v>1</v>
      </c>
      <c r="AA9" s="224">
        <f t="shared" si="2"/>
        <v>0</v>
      </c>
      <c r="AB9" s="225">
        <f t="shared" si="3"/>
        <v>2</v>
      </c>
      <c r="AC9" s="219" t="s">
        <v>17</v>
      </c>
      <c r="AD9" s="226">
        <f t="shared" si="4"/>
        <v>0</v>
      </c>
      <c r="AE9" s="227">
        <f t="shared" si="5"/>
        <v>1</v>
      </c>
      <c r="AG9" s="283" t="s">
        <v>65</v>
      </c>
      <c r="AH9" s="232" t="s">
        <v>135</v>
      </c>
      <c r="AI9" s="373" t="s">
        <v>101</v>
      </c>
      <c r="AJ9" s="374">
        <v>4</v>
      </c>
      <c r="AK9" s="375">
        <v>1</v>
      </c>
      <c r="AL9" s="302">
        <v>0.25</v>
      </c>
      <c r="AM9" s="386">
        <v>0.3333333333333333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0</v>
      </c>
      <c r="AS9" s="201">
        <f t="shared" si="10"/>
        <v>0</v>
      </c>
      <c r="AT9" s="201">
        <f t="shared" si="11"/>
        <v>0</v>
      </c>
      <c r="AU9" s="201">
        <f t="shared" si="12"/>
        <v>1</v>
      </c>
      <c r="AV9" s="201">
        <f t="shared" si="13"/>
        <v>0</v>
      </c>
      <c r="AW9" s="201">
        <f t="shared" si="14"/>
        <v>0</v>
      </c>
      <c r="AX9" s="201">
        <f t="shared" si="15"/>
        <v>0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425" t="s">
        <v>101</v>
      </c>
      <c r="C10" s="229" t="s">
        <v>121</v>
      </c>
      <c r="D10" s="188">
        <v>1</v>
      </c>
      <c r="E10" s="189"/>
      <c r="F10" s="190">
        <v>2</v>
      </c>
      <c r="G10" s="191">
        <v>0</v>
      </c>
      <c r="H10" s="192"/>
      <c r="I10" s="193">
        <v>2</v>
      </c>
      <c r="J10" s="188"/>
      <c r="K10" s="189"/>
      <c r="L10" s="190"/>
      <c r="M10" s="191">
        <v>0</v>
      </c>
      <c r="N10" s="192"/>
      <c r="O10" s="193">
        <v>2</v>
      </c>
      <c r="P10" s="188">
        <v>0</v>
      </c>
      <c r="Q10" s="189"/>
      <c r="R10" s="190">
        <v>2</v>
      </c>
      <c r="S10" s="191"/>
      <c r="T10" s="192"/>
      <c r="U10" s="193"/>
      <c r="V10" s="188"/>
      <c r="W10" s="189"/>
      <c r="X10" s="194"/>
      <c r="Y10" s="195">
        <f t="shared" si="0"/>
        <v>4</v>
      </c>
      <c r="Z10" s="196">
        <f t="shared" si="1"/>
        <v>0</v>
      </c>
      <c r="AA10" s="197">
        <f t="shared" si="2"/>
        <v>4</v>
      </c>
      <c r="AB10" s="198">
        <f t="shared" si="3"/>
        <v>1</v>
      </c>
      <c r="AC10" s="192" t="s">
        <v>17</v>
      </c>
      <c r="AD10" s="199">
        <f t="shared" si="4"/>
        <v>8</v>
      </c>
      <c r="AE10" s="200">
        <f t="shared" si="5"/>
        <v>0</v>
      </c>
      <c r="AG10" s="283" t="s">
        <v>65</v>
      </c>
      <c r="AH10" s="232" t="s">
        <v>93</v>
      </c>
      <c r="AI10" s="373" t="s">
        <v>100</v>
      </c>
      <c r="AJ10" s="374">
        <v>4</v>
      </c>
      <c r="AK10" s="375">
        <v>1</v>
      </c>
      <c r="AL10" s="302">
        <v>0.25</v>
      </c>
      <c r="AM10" s="386">
        <v>0.3333333333333333</v>
      </c>
      <c r="AO10" s="201">
        <f t="shared" si="6"/>
        <v>0</v>
      </c>
      <c r="AP10" s="201">
        <f t="shared" si="7"/>
        <v>1</v>
      </c>
      <c r="AQ10" s="201">
        <f t="shared" si="8"/>
        <v>0</v>
      </c>
      <c r="AR10" s="201">
        <f t="shared" si="9"/>
        <v>1</v>
      </c>
      <c r="AS10" s="201">
        <f t="shared" si="10"/>
        <v>0</v>
      </c>
      <c r="AT10" s="201">
        <f t="shared" si="11"/>
        <v>0</v>
      </c>
      <c r="AU10" s="201">
        <f t="shared" si="12"/>
        <v>0</v>
      </c>
      <c r="AV10" s="201">
        <f t="shared" si="13"/>
        <v>1</v>
      </c>
      <c r="AW10" s="201">
        <f t="shared" si="14"/>
        <v>0</v>
      </c>
      <c r="AX10" s="201">
        <f t="shared" si="15"/>
        <v>1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426"/>
      <c r="C11" s="232" t="s">
        <v>122</v>
      </c>
      <c r="D11" s="233">
        <v>1</v>
      </c>
      <c r="E11" s="234"/>
      <c r="F11" s="235">
        <v>2</v>
      </c>
      <c r="G11" s="236">
        <v>0</v>
      </c>
      <c r="H11" s="237"/>
      <c r="I11" s="238">
        <v>2</v>
      </c>
      <c r="J11" s="233"/>
      <c r="K11" s="234"/>
      <c r="L11" s="235"/>
      <c r="M11" s="236">
        <v>0</v>
      </c>
      <c r="N11" s="237"/>
      <c r="O11" s="238">
        <v>2</v>
      </c>
      <c r="P11" s="233">
        <v>2</v>
      </c>
      <c r="Q11" s="234"/>
      <c r="R11" s="235">
        <v>0</v>
      </c>
      <c r="S11" s="236"/>
      <c r="T11" s="237"/>
      <c r="U11" s="238"/>
      <c r="V11" s="233"/>
      <c r="W11" s="234"/>
      <c r="X11" s="239"/>
      <c r="Y11" s="209">
        <f t="shared" si="0"/>
        <v>4</v>
      </c>
      <c r="Z11" s="210">
        <f t="shared" si="1"/>
        <v>1</v>
      </c>
      <c r="AA11" s="211">
        <f t="shared" si="2"/>
        <v>3</v>
      </c>
      <c r="AB11" s="212">
        <f t="shared" si="3"/>
        <v>3</v>
      </c>
      <c r="AC11" s="206" t="s">
        <v>17</v>
      </c>
      <c r="AD11" s="213">
        <f t="shared" si="4"/>
        <v>6</v>
      </c>
      <c r="AE11" s="214">
        <f t="shared" si="5"/>
        <v>0.25</v>
      </c>
      <c r="AG11" s="283" t="s">
        <v>67</v>
      </c>
      <c r="AH11" s="232" t="s">
        <v>121</v>
      </c>
      <c r="AI11" s="373" t="s">
        <v>101</v>
      </c>
      <c r="AJ11" s="374">
        <v>4</v>
      </c>
      <c r="AK11" s="375">
        <v>0</v>
      </c>
      <c r="AL11" s="302">
        <v>0</v>
      </c>
      <c r="AM11" s="386">
        <v>0.1111111111111111</v>
      </c>
      <c r="AO11" s="201">
        <f t="shared" si="6"/>
        <v>0</v>
      </c>
      <c r="AP11" s="201">
        <f t="shared" si="7"/>
        <v>1</v>
      </c>
      <c r="AQ11" s="201">
        <f t="shared" si="8"/>
        <v>0</v>
      </c>
      <c r="AR11" s="201">
        <f t="shared" si="9"/>
        <v>1</v>
      </c>
      <c r="AS11" s="201">
        <f t="shared" si="10"/>
        <v>0</v>
      </c>
      <c r="AT11" s="201">
        <f t="shared" si="11"/>
        <v>0</v>
      </c>
      <c r="AU11" s="201">
        <f t="shared" si="12"/>
        <v>0</v>
      </c>
      <c r="AV11" s="201">
        <f t="shared" si="13"/>
        <v>1</v>
      </c>
      <c r="AW11" s="201">
        <f t="shared" si="14"/>
        <v>1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 thickBot="1">
      <c r="B12" s="426"/>
      <c r="C12" s="229"/>
      <c r="D12" s="294"/>
      <c r="E12" s="295"/>
      <c r="F12" s="296"/>
      <c r="G12" s="297"/>
      <c r="H12" s="298"/>
      <c r="I12" s="299"/>
      <c r="J12" s="294"/>
      <c r="K12" s="295"/>
      <c r="L12" s="296"/>
      <c r="M12" s="297"/>
      <c r="N12" s="298"/>
      <c r="O12" s="299"/>
      <c r="P12" s="294"/>
      <c r="Q12" s="295"/>
      <c r="R12" s="296"/>
      <c r="S12" s="297"/>
      <c r="T12" s="298"/>
      <c r="U12" s="299"/>
      <c r="V12" s="294"/>
      <c r="W12" s="295"/>
      <c r="X12" s="300"/>
      <c r="Y12" s="209">
        <f>SUM(AO12:BB12)</f>
        <v>0</v>
      </c>
      <c r="Z12" s="210">
        <f>AO12+AQ12+AS12+AU12+AW12+AY12+BA12</f>
        <v>0</v>
      </c>
      <c r="AA12" s="211">
        <f>AP12+AR12+AT12+AV12+AX12+AZ12+BB12</f>
        <v>0</v>
      </c>
      <c r="AB12" s="212">
        <f>D12+G12+J12+M12+P12+S12+V12</f>
        <v>0</v>
      </c>
      <c r="AC12" s="206" t="s">
        <v>17</v>
      </c>
      <c r="AD12" s="213">
        <f>F12+I12+L12+O12+R12+U12+X12</f>
        <v>0</v>
      </c>
      <c r="AE12" s="214">
        <f>IF(Y12&gt;0,Z12/Y12,0)</f>
        <v>0</v>
      </c>
      <c r="AG12" s="360" t="s">
        <v>68</v>
      </c>
      <c r="AH12" s="361" t="s">
        <v>131</v>
      </c>
      <c r="AI12" s="376" t="s">
        <v>102</v>
      </c>
      <c r="AJ12" s="377">
        <v>3</v>
      </c>
      <c r="AK12" s="378">
        <v>0</v>
      </c>
      <c r="AL12" s="371">
        <v>0</v>
      </c>
      <c r="AM12" s="387">
        <v>0</v>
      </c>
      <c r="AO12" s="201">
        <f t="shared" si="6"/>
        <v>0</v>
      </c>
      <c r="AP12" s="201">
        <f t="shared" si="7"/>
        <v>0</v>
      </c>
      <c r="AQ12" s="201">
        <f t="shared" si="8"/>
        <v>0</v>
      </c>
      <c r="AR12" s="201">
        <f t="shared" si="9"/>
        <v>0</v>
      </c>
      <c r="AS12" s="201">
        <f t="shared" si="10"/>
        <v>0</v>
      </c>
      <c r="AT12" s="201">
        <f t="shared" si="11"/>
        <v>0</v>
      </c>
      <c r="AU12" s="201">
        <f t="shared" si="12"/>
        <v>0</v>
      </c>
      <c r="AV12" s="201">
        <f t="shared" si="13"/>
        <v>0</v>
      </c>
      <c r="AW12" s="201">
        <f t="shared" si="14"/>
        <v>0</v>
      </c>
      <c r="AX12" s="201">
        <f t="shared" si="15"/>
        <v>0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>
      <c r="B13" s="427"/>
      <c r="C13" s="230"/>
      <c r="D13" s="215"/>
      <c r="E13" s="216"/>
      <c r="F13" s="217"/>
      <c r="G13" s="218"/>
      <c r="H13" s="219"/>
      <c r="I13" s="220"/>
      <c r="J13" s="215"/>
      <c r="K13" s="216"/>
      <c r="L13" s="217"/>
      <c r="M13" s="218"/>
      <c r="N13" s="219"/>
      <c r="O13" s="220"/>
      <c r="P13" s="215"/>
      <c r="Q13" s="216"/>
      <c r="R13" s="217"/>
      <c r="S13" s="218"/>
      <c r="T13" s="219"/>
      <c r="U13" s="220"/>
      <c r="V13" s="215"/>
      <c r="W13" s="216"/>
      <c r="X13" s="221"/>
      <c r="Y13" s="222">
        <f t="shared" si="0"/>
        <v>0</v>
      </c>
      <c r="Z13" s="223">
        <f t="shared" si="1"/>
        <v>0</v>
      </c>
      <c r="AA13" s="224">
        <f t="shared" si="2"/>
        <v>0</v>
      </c>
      <c r="AB13" s="225">
        <f t="shared" si="3"/>
        <v>0</v>
      </c>
      <c r="AC13" s="219" t="s">
        <v>17</v>
      </c>
      <c r="AD13" s="226">
        <f t="shared" si="4"/>
        <v>0</v>
      </c>
      <c r="AE13" s="227">
        <f t="shared" si="5"/>
        <v>0</v>
      </c>
      <c r="AG13" s="359" t="s">
        <v>69</v>
      </c>
      <c r="AH13" s="232" t="s">
        <v>119</v>
      </c>
      <c r="AI13" s="379" t="s">
        <v>103</v>
      </c>
      <c r="AJ13" s="380">
        <v>2</v>
      </c>
      <c r="AK13" s="381">
        <v>2</v>
      </c>
      <c r="AL13" s="482">
        <v>1</v>
      </c>
      <c r="AM13" s="372">
        <v>1</v>
      </c>
      <c r="AO13" s="201">
        <f t="shared" si="6"/>
        <v>0</v>
      </c>
      <c r="AP13" s="201">
        <f t="shared" si="7"/>
        <v>0</v>
      </c>
      <c r="AQ13" s="201">
        <f t="shared" si="8"/>
        <v>0</v>
      </c>
      <c r="AR13" s="201">
        <f t="shared" si="9"/>
        <v>0</v>
      </c>
      <c r="AS13" s="201">
        <f t="shared" si="10"/>
        <v>0</v>
      </c>
      <c r="AT13" s="201">
        <f t="shared" si="11"/>
        <v>0</v>
      </c>
      <c r="AU13" s="201">
        <f t="shared" si="12"/>
        <v>0</v>
      </c>
      <c r="AV13" s="201">
        <f t="shared" si="13"/>
        <v>0</v>
      </c>
      <c r="AW13" s="201">
        <f t="shared" si="14"/>
        <v>0</v>
      </c>
      <c r="AX13" s="201">
        <f t="shared" si="15"/>
        <v>0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425" t="s">
        <v>84</v>
      </c>
      <c r="C14" s="228" t="s">
        <v>91</v>
      </c>
      <c r="D14" s="188">
        <v>2</v>
      </c>
      <c r="E14" s="189"/>
      <c r="F14" s="190">
        <v>0</v>
      </c>
      <c r="G14" s="191">
        <v>1</v>
      </c>
      <c r="H14" s="192"/>
      <c r="I14" s="193">
        <v>2</v>
      </c>
      <c r="J14" s="188">
        <v>0</v>
      </c>
      <c r="K14" s="189"/>
      <c r="L14" s="190">
        <v>2</v>
      </c>
      <c r="M14" s="191">
        <v>2</v>
      </c>
      <c r="N14" s="192"/>
      <c r="O14" s="193">
        <v>0</v>
      </c>
      <c r="P14" s="188"/>
      <c r="Q14" s="189"/>
      <c r="R14" s="190"/>
      <c r="S14" s="191"/>
      <c r="T14" s="192"/>
      <c r="U14" s="193"/>
      <c r="V14" s="188"/>
      <c r="W14" s="189"/>
      <c r="X14" s="194"/>
      <c r="Y14" s="195">
        <f t="shared" si="0"/>
        <v>4</v>
      </c>
      <c r="Z14" s="196">
        <f t="shared" si="1"/>
        <v>2</v>
      </c>
      <c r="AA14" s="197">
        <f t="shared" si="2"/>
        <v>2</v>
      </c>
      <c r="AB14" s="198">
        <f t="shared" si="3"/>
        <v>5</v>
      </c>
      <c r="AC14" s="192" t="s">
        <v>17</v>
      </c>
      <c r="AD14" s="199">
        <f t="shared" si="4"/>
        <v>4</v>
      </c>
      <c r="AE14" s="200">
        <f t="shared" si="5"/>
        <v>0.5</v>
      </c>
      <c r="AG14" s="283" t="s">
        <v>74</v>
      </c>
      <c r="AH14" s="232" t="s">
        <v>133</v>
      </c>
      <c r="AI14" s="281" t="s">
        <v>102</v>
      </c>
      <c r="AJ14" s="290">
        <v>2</v>
      </c>
      <c r="AK14" s="284">
        <v>2</v>
      </c>
      <c r="AL14" s="285">
        <v>1</v>
      </c>
      <c r="AM14" s="386">
        <v>0.6666666666666666</v>
      </c>
      <c r="AO14" s="201">
        <f t="shared" si="6"/>
        <v>1</v>
      </c>
      <c r="AP14" s="201">
        <f t="shared" si="7"/>
        <v>0</v>
      </c>
      <c r="AQ14" s="201">
        <f t="shared" si="8"/>
        <v>0</v>
      </c>
      <c r="AR14" s="201">
        <f t="shared" si="9"/>
        <v>1</v>
      </c>
      <c r="AS14" s="201">
        <f t="shared" si="10"/>
        <v>0</v>
      </c>
      <c r="AT14" s="201">
        <f t="shared" si="11"/>
        <v>1</v>
      </c>
      <c r="AU14" s="201">
        <f t="shared" si="12"/>
        <v>1</v>
      </c>
      <c r="AV14" s="201">
        <f t="shared" si="13"/>
        <v>0</v>
      </c>
      <c r="AW14" s="201">
        <f t="shared" si="14"/>
        <v>0</v>
      </c>
      <c r="AX14" s="201">
        <f t="shared" si="15"/>
        <v>0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426"/>
      <c r="C15" s="229" t="s">
        <v>92</v>
      </c>
      <c r="D15" s="233">
        <v>2</v>
      </c>
      <c r="E15" s="234"/>
      <c r="F15" s="235">
        <v>0</v>
      </c>
      <c r="G15" s="236">
        <v>2</v>
      </c>
      <c r="H15" s="237"/>
      <c r="I15" s="238">
        <v>0</v>
      </c>
      <c r="J15" s="233">
        <v>0</v>
      </c>
      <c r="K15" s="234"/>
      <c r="L15" s="235">
        <v>2</v>
      </c>
      <c r="M15" s="236">
        <v>2</v>
      </c>
      <c r="N15" s="237"/>
      <c r="O15" s="238">
        <v>0</v>
      </c>
      <c r="P15" s="233"/>
      <c r="Q15" s="234"/>
      <c r="R15" s="235"/>
      <c r="S15" s="236"/>
      <c r="T15" s="237"/>
      <c r="U15" s="238"/>
      <c r="V15" s="233"/>
      <c r="W15" s="234"/>
      <c r="X15" s="239"/>
      <c r="Y15" s="209">
        <f>SUM(AO15:BB15)</f>
        <v>4</v>
      </c>
      <c r="Z15" s="210">
        <f>AO15+AQ15+AS15+AU15+AW15+AY15+BA15</f>
        <v>3</v>
      </c>
      <c r="AA15" s="211">
        <f>AP15+AR15+AT15+AV15+AX15+AZ15+BB15</f>
        <v>1</v>
      </c>
      <c r="AB15" s="212">
        <f>D15+G15+J15+M15+P15+S15+V15</f>
        <v>6</v>
      </c>
      <c r="AC15" s="206" t="s">
        <v>17</v>
      </c>
      <c r="AD15" s="213">
        <f>F15+I15+L15+O15+R15+U15+X15</f>
        <v>2</v>
      </c>
      <c r="AE15" s="214">
        <f>IF(Y15&gt;0,Z15/Y15,0)</f>
        <v>0.75</v>
      </c>
      <c r="AG15" s="283" t="s">
        <v>75</v>
      </c>
      <c r="AH15" s="232" t="s">
        <v>132</v>
      </c>
      <c r="AI15" s="281" t="s">
        <v>103</v>
      </c>
      <c r="AJ15" s="290">
        <v>1</v>
      </c>
      <c r="AK15" s="284">
        <v>1</v>
      </c>
      <c r="AL15" s="285">
        <v>1</v>
      </c>
      <c r="AM15" s="386">
        <v>1</v>
      </c>
      <c r="AO15" s="201">
        <f t="shared" si="6"/>
        <v>1</v>
      </c>
      <c r="AP15" s="201">
        <f t="shared" si="7"/>
        <v>0</v>
      </c>
      <c r="AQ15" s="201">
        <f t="shared" si="8"/>
        <v>1</v>
      </c>
      <c r="AR15" s="201">
        <f t="shared" si="9"/>
        <v>0</v>
      </c>
      <c r="AS15" s="201">
        <f t="shared" si="10"/>
        <v>0</v>
      </c>
      <c r="AT15" s="201">
        <f t="shared" si="11"/>
        <v>1</v>
      </c>
      <c r="AU15" s="201">
        <f t="shared" si="12"/>
        <v>1</v>
      </c>
      <c r="AV15" s="201">
        <f t="shared" si="13"/>
        <v>0</v>
      </c>
      <c r="AW15" s="201">
        <f t="shared" si="14"/>
        <v>0</v>
      </c>
      <c r="AX15" s="201">
        <f t="shared" si="15"/>
        <v>0</v>
      </c>
      <c r="AY15" s="201">
        <f t="shared" si="16"/>
        <v>0</v>
      </c>
      <c r="AZ15" s="201">
        <f t="shared" si="17"/>
        <v>0</v>
      </c>
      <c r="BA15" s="201">
        <f t="shared" si="18"/>
        <v>0</v>
      </c>
      <c r="BB15" s="201">
        <f t="shared" si="19"/>
        <v>0</v>
      </c>
    </row>
    <row r="16" spans="2:54" ht="19.5" customHeight="1">
      <c r="B16" s="427"/>
      <c r="C16" s="230"/>
      <c r="D16" s="215"/>
      <c r="E16" s="216"/>
      <c r="F16" s="217"/>
      <c r="G16" s="218"/>
      <c r="H16" s="219"/>
      <c r="I16" s="220"/>
      <c r="J16" s="215"/>
      <c r="K16" s="216"/>
      <c r="L16" s="217"/>
      <c r="M16" s="218"/>
      <c r="N16" s="219"/>
      <c r="O16" s="220"/>
      <c r="P16" s="215"/>
      <c r="Q16" s="216"/>
      <c r="R16" s="217"/>
      <c r="S16" s="218"/>
      <c r="T16" s="219"/>
      <c r="U16" s="220"/>
      <c r="V16" s="215"/>
      <c r="W16" s="216"/>
      <c r="X16" s="221"/>
      <c r="Y16" s="222">
        <f t="shared" si="0"/>
        <v>0</v>
      </c>
      <c r="Z16" s="223">
        <f t="shared" si="1"/>
        <v>0</v>
      </c>
      <c r="AA16" s="224">
        <f t="shared" si="2"/>
        <v>0</v>
      </c>
      <c r="AB16" s="225">
        <f t="shared" si="3"/>
        <v>0</v>
      </c>
      <c r="AC16" s="219" t="s">
        <v>17</v>
      </c>
      <c r="AD16" s="226">
        <f t="shared" si="4"/>
        <v>0</v>
      </c>
      <c r="AE16" s="227">
        <f t="shared" si="5"/>
        <v>0</v>
      </c>
      <c r="AG16" s="283" t="s">
        <v>76</v>
      </c>
      <c r="AH16" s="232" t="s">
        <v>140</v>
      </c>
      <c r="AI16" s="281" t="s">
        <v>103</v>
      </c>
      <c r="AJ16" s="290">
        <v>1</v>
      </c>
      <c r="AK16" s="284">
        <v>1</v>
      </c>
      <c r="AL16" s="285">
        <v>1</v>
      </c>
      <c r="AM16" s="386">
        <v>1</v>
      </c>
      <c r="AO16" s="201">
        <f t="shared" si="6"/>
        <v>0</v>
      </c>
      <c r="AP16" s="201">
        <f t="shared" si="7"/>
        <v>0</v>
      </c>
      <c r="AQ16" s="201">
        <f t="shared" si="8"/>
        <v>0</v>
      </c>
      <c r="AR16" s="201">
        <f t="shared" si="9"/>
        <v>0</v>
      </c>
      <c r="AS16" s="201">
        <f t="shared" si="10"/>
        <v>0</v>
      </c>
      <c r="AT16" s="201">
        <f t="shared" si="11"/>
        <v>0</v>
      </c>
      <c r="AU16" s="201">
        <f t="shared" si="12"/>
        <v>0</v>
      </c>
      <c r="AV16" s="201">
        <f t="shared" si="13"/>
        <v>0</v>
      </c>
      <c r="AW16" s="201">
        <f t="shared" si="14"/>
        <v>0</v>
      </c>
      <c r="AX16" s="201">
        <f t="shared" si="15"/>
        <v>0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23.25" customHeight="1">
      <c r="B17" s="425" t="s">
        <v>100</v>
      </c>
      <c r="C17" s="229" t="s">
        <v>93</v>
      </c>
      <c r="D17" s="188">
        <v>0</v>
      </c>
      <c r="E17" s="189"/>
      <c r="F17" s="190">
        <v>2</v>
      </c>
      <c r="G17" s="191"/>
      <c r="H17" s="192"/>
      <c r="I17" s="193"/>
      <c r="J17" s="188">
        <v>1</v>
      </c>
      <c r="K17" s="189"/>
      <c r="L17" s="190">
        <v>2</v>
      </c>
      <c r="M17" s="191">
        <v>0</v>
      </c>
      <c r="N17" s="192"/>
      <c r="O17" s="193">
        <v>2</v>
      </c>
      <c r="P17" s="188">
        <v>2</v>
      </c>
      <c r="Q17" s="189"/>
      <c r="R17" s="190">
        <v>0</v>
      </c>
      <c r="S17" s="191"/>
      <c r="T17" s="192"/>
      <c r="U17" s="193"/>
      <c r="V17" s="188"/>
      <c r="W17" s="189"/>
      <c r="X17" s="194"/>
      <c r="Y17" s="195">
        <f t="shared" si="0"/>
        <v>4</v>
      </c>
      <c r="Z17" s="196">
        <f t="shared" si="1"/>
        <v>1</v>
      </c>
      <c r="AA17" s="197">
        <f t="shared" si="2"/>
        <v>3</v>
      </c>
      <c r="AB17" s="198">
        <f t="shared" si="3"/>
        <v>3</v>
      </c>
      <c r="AC17" s="192" t="s">
        <v>17</v>
      </c>
      <c r="AD17" s="199">
        <f t="shared" si="4"/>
        <v>6</v>
      </c>
      <c r="AE17" s="200">
        <f t="shared" si="5"/>
        <v>0.25</v>
      </c>
      <c r="AG17" s="283" t="s">
        <v>78</v>
      </c>
      <c r="AH17" s="232" t="s">
        <v>150</v>
      </c>
      <c r="AI17" s="281" t="s">
        <v>102</v>
      </c>
      <c r="AJ17" s="290">
        <v>1</v>
      </c>
      <c r="AK17" s="284">
        <v>1</v>
      </c>
      <c r="AL17" s="285">
        <v>1</v>
      </c>
      <c r="AM17" s="386">
        <v>0.6666666666666666</v>
      </c>
      <c r="AO17" s="201">
        <f t="shared" si="6"/>
        <v>0</v>
      </c>
      <c r="AP17" s="201">
        <f t="shared" si="7"/>
        <v>1</v>
      </c>
      <c r="AQ17" s="201">
        <f t="shared" si="8"/>
        <v>0</v>
      </c>
      <c r="AR17" s="201">
        <f t="shared" si="9"/>
        <v>0</v>
      </c>
      <c r="AS17" s="201">
        <f t="shared" si="10"/>
        <v>0</v>
      </c>
      <c r="AT17" s="201">
        <f t="shared" si="11"/>
        <v>1</v>
      </c>
      <c r="AU17" s="201">
        <f t="shared" si="12"/>
        <v>0</v>
      </c>
      <c r="AV17" s="201">
        <f t="shared" si="13"/>
        <v>1</v>
      </c>
      <c r="AW17" s="201">
        <f>IF(P17&gt;R17,1,)</f>
        <v>1</v>
      </c>
      <c r="AX17" s="201">
        <f>IF(R17&gt;P17,1,0)</f>
        <v>0</v>
      </c>
      <c r="AY17" s="201">
        <f>IF(S17&gt;U17,1,0)</f>
        <v>0</v>
      </c>
      <c r="AZ17" s="201">
        <f>IF(U17&gt;S17,1,0)</f>
        <v>0</v>
      </c>
      <c r="BA17" s="201">
        <f>IF(V17&gt;X17,1,0)</f>
        <v>0</v>
      </c>
      <c r="BB17" s="201">
        <f>IF(X17&gt;V17,1,0)</f>
        <v>0</v>
      </c>
    </row>
    <row r="18" spans="2:54" ht="23.25" customHeight="1">
      <c r="B18" s="426"/>
      <c r="C18" s="232" t="s">
        <v>94</v>
      </c>
      <c r="D18" s="233"/>
      <c r="E18" s="234"/>
      <c r="F18" s="235"/>
      <c r="G18" s="236"/>
      <c r="H18" s="237"/>
      <c r="I18" s="238"/>
      <c r="J18" s="233"/>
      <c r="K18" s="234"/>
      <c r="L18" s="235"/>
      <c r="M18" s="236">
        <v>0</v>
      </c>
      <c r="N18" s="237"/>
      <c r="O18" s="238">
        <v>2</v>
      </c>
      <c r="P18" s="233">
        <v>0</v>
      </c>
      <c r="Q18" s="234"/>
      <c r="R18" s="235">
        <v>2</v>
      </c>
      <c r="S18" s="236"/>
      <c r="T18" s="237"/>
      <c r="U18" s="238"/>
      <c r="V18" s="233"/>
      <c r="W18" s="234"/>
      <c r="X18" s="239"/>
      <c r="Y18" s="209">
        <f>SUM(AO18:BB18)</f>
        <v>2</v>
      </c>
      <c r="Z18" s="210">
        <f>AO18+AQ18+AS18+AU18+AW18+AY18+BA18</f>
        <v>0</v>
      </c>
      <c r="AA18" s="211">
        <f>AP18+AR18+AT18+AV18+AX18+AZ18+BB18</f>
        <v>2</v>
      </c>
      <c r="AB18" s="212">
        <f>D18+G18+J18+M18+P18+S18+V18</f>
        <v>0</v>
      </c>
      <c r="AC18" s="206" t="s">
        <v>17</v>
      </c>
      <c r="AD18" s="213">
        <f>F18+I18+L18+O18+R18+U18+X18</f>
        <v>4</v>
      </c>
      <c r="AE18" s="214">
        <f>IF(Y18&gt;0,Z18/Y18,0)</f>
        <v>0</v>
      </c>
      <c r="AG18" s="283">
        <v>13</v>
      </c>
      <c r="AH18" s="232" t="s">
        <v>142</v>
      </c>
      <c r="AI18" s="281" t="s">
        <v>100</v>
      </c>
      <c r="AJ18" s="290">
        <v>2</v>
      </c>
      <c r="AK18" s="284">
        <v>1</v>
      </c>
      <c r="AL18" s="285">
        <v>0.5</v>
      </c>
      <c r="AM18" s="386">
        <v>0.5</v>
      </c>
      <c r="AO18" s="201">
        <f t="shared" si="6"/>
        <v>0</v>
      </c>
      <c r="AP18" s="201">
        <f t="shared" si="7"/>
        <v>0</v>
      </c>
      <c r="AQ18" s="201">
        <f t="shared" si="8"/>
        <v>0</v>
      </c>
      <c r="AR18" s="201">
        <f t="shared" si="9"/>
        <v>0</v>
      </c>
      <c r="AS18" s="201">
        <f t="shared" si="10"/>
        <v>0</v>
      </c>
      <c r="AT18" s="201">
        <f t="shared" si="11"/>
        <v>0</v>
      </c>
      <c r="AU18" s="201">
        <f t="shared" si="12"/>
        <v>0</v>
      </c>
      <c r="AV18" s="201">
        <f t="shared" si="13"/>
        <v>1</v>
      </c>
      <c r="AW18" s="201">
        <f>IF(P18&gt;R18,1,)</f>
        <v>0</v>
      </c>
      <c r="AX18" s="201">
        <f>IF(R18&gt;P18,1,0)</f>
        <v>1</v>
      </c>
      <c r="AY18" s="201">
        <f>IF(S18&gt;U18,1,0)</f>
        <v>0</v>
      </c>
      <c r="AZ18" s="201">
        <f>IF(U18&gt;S18,1,0)</f>
        <v>0</v>
      </c>
      <c r="BA18" s="201">
        <f>IF(V18&gt;X18,1,0)</f>
        <v>0</v>
      </c>
      <c r="BB18" s="201">
        <f>IF(X18&gt;V18,1,0)</f>
        <v>0</v>
      </c>
    </row>
    <row r="19" spans="2:54" ht="23.25" customHeight="1">
      <c r="B19" s="426"/>
      <c r="C19" s="229" t="s">
        <v>142</v>
      </c>
      <c r="D19" s="233">
        <v>0</v>
      </c>
      <c r="E19" s="234"/>
      <c r="F19" s="235">
        <v>2</v>
      </c>
      <c r="G19" s="236"/>
      <c r="H19" s="237"/>
      <c r="I19" s="238"/>
      <c r="J19" s="233">
        <v>2</v>
      </c>
      <c r="K19" s="234"/>
      <c r="L19" s="235">
        <v>0</v>
      </c>
      <c r="M19" s="236"/>
      <c r="N19" s="237"/>
      <c r="O19" s="238"/>
      <c r="P19" s="233"/>
      <c r="Q19" s="234"/>
      <c r="R19" s="235"/>
      <c r="S19" s="236"/>
      <c r="T19" s="237"/>
      <c r="U19" s="238"/>
      <c r="V19" s="233"/>
      <c r="W19" s="234"/>
      <c r="X19" s="239"/>
      <c r="Y19" s="209">
        <f>SUM(AO19:BB19)</f>
        <v>2</v>
      </c>
      <c r="Z19" s="210">
        <f>AO19+AQ19+AS19+AU19+AW19+AY19+BA19</f>
        <v>1</v>
      </c>
      <c r="AA19" s="211">
        <f>AP19+AR19+AT19+AV19+AX19+AZ19+BB19</f>
        <v>1</v>
      </c>
      <c r="AB19" s="212">
        <f>D19+G19+J19+M19+P19+S19+V19</f>
        <v>2</v>
      </c>
      <c r="AC19" s="206" t="s">
        <v>17</v>
      </c>
      <c r="AD19" s="213">
        <f>F19+I19+L19+O19+R19+U19+X19</f>
        <v>2</v>
      </c>
      <c r="AE19" s="214">
        <f>IF(Y19&gt;0,Z19/Y19,0)</f>
        <v>0.5</v>
      </c>
      <c r="AG19" s="283">
        <v>14</v>
      </c>
      <c r="AH19" s="232" t="s">
        <v>129</v>
      </c>
      <c r="AI19" s="281" t="s">
        <v>102</v>
      </c>
      <c r="AJ19" s="290">
        <v>2</v>
      </c>
      <c r="AK19" s="284">
        <v>1</v>
      </c>
      <c r="AL19" s="285">
        <v>0.5</v>
      </c>
      <c r="AM19" s="386">
        <v>0.4</v>
      </c>
      <c r="AO19" s="201">
        <f t="shared" si="6"/>
        <v>0</v>
      </c>
      <c r="AP19" s="201">
        <f t="shared" si="7"/>
        <v>1</v>
      </c>
      <c r="AQ19" s="201">
        <f t="shared" si="8"/>
        <v>0</v>
      </c>
      <c r="AR19" s="201">
        <f t="shared" si="9"/>
        <v>0</v>
      </c>
      <c r="AS19" s="201">
        <f t="shared" si="10"/>
        <v>1</v>
      </c>
      <c r="AT19" s="201">
        <f t="shared" si="11"/>
        <v>0</v>
      </c>
      <c r="AU19" s="201">
        <f t="shared" si="12"/>
        <v>0</v>
      </c>
      <c r="AV19" s="201">
        <f t="shared" si="13"/>
        <v>0</v>
      </c>
      <c r="AW19" s="201">
        <f>IF(P19&gt;R19,1,)</f>
        <v>0</v>
      </c>
      <c r="AX19" s="201">
        <f>IF(R19&gt;P19,1,0)</f>
        <v>0</v>
      </c>
      <c r="AY19" s="201">
        <f>IF(S19&gt;U19,1,0)</f>
        <v>0</v>
      </c>
      <c r="AZ19" s="201">
        <f>IF(U19&gt;S19,1,0)</f>
        <v>0</v>
      </c>
      <c r="BA19" s="201">
        <f>IF(V19&gt;X19,1,0)</f>
        <v>0</v>
      </c>
      <c r="BB19" s="201">
        <f>IF(X19&gt;V19,1,0)</f>
        <v>0</v>
      </c>
    </row>
    <row r="20" spans="2:54" ht="22.5" customHeight="1">
      <c r="B20" s="426"/>
      <c r="C20" s="232"/>
      <c r="D20" s="233"/>
      <c r="E20" s="234"/>
      <c r="F20" s="235"/>
      <c r="G20" s="236"/>
      <c r="H20" s="237"/>
      <c r="I20" s="238"/>
      <c r="J20" s="233"/>
      <c r="K20" s="234"/>
      <c r="L20" s="235"/>
      <c r="M20" s="236"/>
      <c r="N20" s="237"/>
      <c r="O20" s="238"/>
      <c r="P20" s="233"/>
      <c r="Q20" s="234"/>
      <c r="R20" s="235"/>
      <c r="S20" s="236"/>
      <c r="T20" s="237"/>
      <c r="U20" s="238"/>
      <c r="V20" s="233"/>
      <c r="W20" s="234"/>
      <c r="X20" s="239"/>
      <c r="Y20" s="209">
        <f t="shared" si="0"/>
        <v>0</v>
      </c>
      <c r="Z20" s="210">
        <f t="shared" si="1"/>
        <v>0</v>
      </c>
      <c r="AA20" s="211">
        <f t="shared" si="2"/>
        <v>0</v>
      </c>
      <c r="AB20" s="212">
        <f t="shared" si="3"/>
        <v>0</v>
      </c>
      <c r="AC20" s="206" t="s">
        <v>17</v>
      </c>
      <c r="AD20" s="213">
        <f t="shared" si="4"/>
        <v>0</v>
      </c>
      <c r="AE20" s="214">
        <f t="shared" si="5"/>
        <v>0</v>
      </c>
      <c r="AG20" s="476">
        <v>15</v>
      </c>
      <c r="AH20" s="477" t="s">
        <v>94</v>
      </c>
      <c r="AI20" s="478" t="s">
        <v>100</v>
      </c>
      <c r="AJ20" s="479">
        <v>2</v>
      </c>
      <c r="AK20" s="480">
        <v>0</v>
      </c>
      <c r="AL20" s="481">
        <v>0</v>
      </c>
      <c r="AM20" s="483">
        <v>0</v>
      </c>
      <c r="AO20" s="201">
        <f t="shared" si="6"/>
        <v>0</v>
      </c>
      <c r="AP20" s="201">
        <f t="shared" si="7"/>
        <v>0</v>
      </c>
      <c r="AQ20" s="201">
        <f t="shared" si="8"/>
        <v>0</v>
      </c>
      <c r="AR20" s="201">
        <f t="shared" si="9"/>
        <v>0</v>
      </c>
      <c r="AS20" s="201">
        <f t="shared" si="10"/>
        <v>0</v>
      </c>
      <c r="AT20" s="201">
        <f t="shared" si="11"/>
        <v>0</v>
      </c>
      <c r="AU20" s="201">
        <f t="shared" si="12"/>
        <v>0</v>
      </c>
      <c r="AV20" s="201">
        <f t="shared" si="13"/>
        <v>0</v>
      </c>
      <c r="AW20" s="201">
        <f>IF(P20&gt;R20,1,)</f>
        <v>0</v>
      </c>
      <c r="AX20" s="201">
        <f>IF(R20&gt;P20,1,0)</f>
        <v>0</v>
      </c>
      <c r="AY20" s="201">
        <f>IF(S20&gt;U20,1,0)</f>
        <v>0</v>
      </c>
      <c r="AZ20" s="201">
        <f>IF(U20&gt;S20,1,0)</f>
        <v>0</v>
      </c>
      <c r="BA20" s="201">
        <f>IF(V20&gt;X20,1,0)</f>
        <v>0</v>
      </c>
      <c r="BB20" s="201">
        <f>IF(X20&gt;V20,1,0)</f>
        <v>0</v>
      </c>
    </row>
    <row r="21" spans="2:54" ht="24" customHeight="1">
      <c r="B21" s="427"/>
      <c r="C21" s="230"/>
      <c r="D21" s="215"/>
      <c r="E21" s="216"/>
      <c r="F21" s="217"/>
      <c r="G21" s="218"/>
      <c r="H21" s="219"/>
      <c r="I21" s="220"/>
      <c r="J21" s="215"/>
      <c r="K21" s="216"/>
      <c r="L21" s="217"/>
      <c r="M21" s="218"/>
      <c r="N21" s="219"/>
      <c r="O21" s="220"/>
      <c r="P21" s="215"/>
      <c r="Q21" s="216"/>
      <c r="R21" s="217"/>
      <c r="S21" s="218"/>
      <c r="T21" s="219"/>
      <c r="U21" s="220"/>
      <c r="V21" s="215"/>
      <c r="W21" s="216"/>
      <c r="X21" s="221"/>
      <c r="Y21" s="222">
        <f t="shared" si="0"/>
        <v>0</v>
      </c>
      <c r="Z21" s="223">
        <f t="shared" si="1"/>
        <v>0</v>
      </c>
      <c r="AA21" s="224">
        <f t="shared" si="2"/>
        <v>0</v>
      </c>
      <c r="AB21" s="225">
        <f t="shared" si="3"/>
        <v>0</v>
      </c>
      <c r="AC21" s="219" t="s">
        <v>17</v>
      </c>
      <c r="AD21" s="226">
        <f t="shared" si="4"/>
        <v>0</v>
      </c>
      <c r="AE21" s="227">
        <f t="shared" si="5"/>
        <v>0</v>
      </c>
      <c r="AH21" s="473"/>
      <c r="AI21" s="474"/>
      <c r="AJ21" s="474"/>
      <c r="AK21" s="474"/>
      <c r="AL21" s="474"/>
      <c r="AM21" s="474"/>
      <c r="AO21" s="201">
        <f aca="true" t="shared" si="20" ref="AO21:AO28">IF(D21&gt;F21,1,0)</f>
        <v>0</v>
      </c>
      <c r="AP21" s="201">
        <f aca="true" t="shared" si="21" ref="AP21:AP28">IF(F21&gt;D21,1,0)</f>
        <v>0</v>
      </c>
      <c r="AQ21" s="201">
        <f aca="true" t="shared" si="22" ref="AQ21:AQ28">IF(G21&gt;I21,1,0)</f>
        <v>0</v>
      </c>
      <c r="AR21" s="201">
        <f aca="true" t="shared" si="23" ref="AR21:AR28">IF(I21&gt;G21,1,0)</f>
        <v>0</v>
      </c>
      <c r="AS21" s="201">
        <f aca="true" t="shared" si="24" ref="AS21:AS28">IF(J21&gt;L21,1,0)</f>
        <v>0</v>
      </c>
      <c r="AT21" s="201">
        <f aca="true" t="shared" si="25" ref="AT21:AT28">IF(L21&gt;J21,1,0)</f>
        <v>0</v>
      </c>
      <c r="AU21" s="201">
        <f aca="true" t="shared" si="26" ref="AU21:AU28">IF(M21&gt;O21,1,0)</f>
        <v>0</v>
      </c>
      <c r="AV21" s="201">
        <f aca="true" t="shared" si="27" ref="AV21:AV28">IF(O21&gt;M21,1,0)</f>
        <v>0</v>
      </c>
      <c r="AW21" s="201">
        <f aca="true" t="shared" si="28" ref="AW21:AW28">IF(P21&gt;R21,1,)</f>
        <v>0</v>
      </c>
      <c r="AX21" s="201">
        <f aca="true" t="shared" si="29" ref="AX21:AX28">IF(R21&gt;P21,1,0)</f>
        <v>0</v>
      </c>
      <c r="AY21" s="201">
        <f aca="true" t="shared" si="30" ref="AY21:AY28">IF(S21&gt;U21,1,0)</f>
        <v>0</v>
      </c>
      <c r="AZ21" s="201">
        <f aca="true" t="shared" si="31" ref="AZ21:AZ28">IF(U21&gt;S21,1,0)</f>
        <v>0</v>
      </c>
      <c r="BA21" s="201">
        <f aca="true" t="shared" si="32" ref="BA21:BA28">IF(V21&gt;X21,1,0)</f>
        <v>0</v>
      </c>
      <c r="BB21" s="201">
        <f aca="true" t="shared" si="33" ref="BB21:BB28">IF(X21&gt;V21,1,0)</f>
        <v>0</v>
      </c>
    </row>
    <row r="22" spans="2:54" ht="19.5" customHeight="1">
      <c r="B22" s="425" t="s">
        <v>102</v>
      </c>
      <c r="C22" s="229" t="s">
        <v>129</v>
      </c>
      <c r="D22" s="188">
        <v>2</v>
      </c>
      <c r="E22" s="189"/>
      <c r="F22" s="190">
        <v>1</v>
      </c>
      <c r="G22" s="191"/>
      <c r="H22" s="192"/>
      <c r="I22" s="193"/>
      <c r="J22" s="188"/>
      <c r="K22" s="189"/>
      <c r="L22" s="190"/>
      <c r="M22" s="191"/>
      <c r="N22" s="192"/>
      <c r="O22" s="193"/>
      <c r="P22" s="188">
        <v>0</v>
      </c>
      <c r="Q22" s="189"/>
      <c r="R22" s="190">
        <v>2</v>
      </c>
      <c r="S22" s="191"/>
      <c r="T22" s="192"/>
      <c r="U22" s="193"/>
      <c r="V22" s="188"/>
      <c r="W22" s="189"/>
      <c r="X22" s="194"/>
      <c r="Y22" s="195">
        <f t="shared" si="0"/>
        <v>2</v>
      </c>
      <c r="Z22" s="196">
        <f t="shared" si="1"/>
        <v>1</v>
      </c>
      <c r="AA22" s="197">
        <f t="shared" si="2"/>
        <v>1</v>
      </c>
      <c r="AB22" s="198">
        <f t="shared" si="3"/>
        <v>2</v>
      </c>
      <c r="AC22" s="192" t="s">
        <v>17</v>
      </c>
      <c r="AD22" s="199">
        <f t="shared" si="4"/>
        <v>3</v>
      </c>
      <c r="AE22" s="200">
        <f t="shared" si="5"/>
        <v>0.5</v>
      </c>
      <c r="AH22" s="473"/>
      <c r="AI22" s="474"/>
      <c r="AJ22" s="474"/>
      <c r="AK22" s="474"/>
      <c r="AL22" s="474"/>
      <c r="AM22" s="474"/>
      <c r="AO22" s="201">
        <f t="shared" si="20"/>
        <v>1</v>
      </c>
      <c r="AP22" s="201">
        <f t="shared" si="21"/>
        <v>0</v>
      </c>
      <c r="AQ22" s="201">
        <f t="shared" si="22"/>
        <v>0</v>
      </c>
      <c r="AR22" s="201">
        <f t="shared" si="23"/>
        <v>0</v>
      </c>
      <c r="AS22" s="201">
        <f t="shared" si="24"/>
        <v>0</v>
      </c>
      <c r="AT22" s="201">
        <f t="shared" si="25"/>
        <v>0</v>
      </c>
      <c r="AU22" s="201">
        <f t="shared" si="26"/>
        <v>0</v>
      </c>
      <c r="AV22" s="201">
        <f t="shared" si="27"/>
        <v>0</v>
      </c>
      <c r="AW22" s="201">
        <f t="shared" si="28"/>
        <v>0</v>
      </c>
      <c r="AX22" s="201">
        <f t="shared" si="29"/>
        <v>1</v>
      </c>
      <c r="AY22" s="201">
        <f t="shared" si="30"/>
        <v>0</v>
      </c>
      <c r="AZ22" s="201">
        <f t="shared" si="31"/>
        <v>0</v>
      </c>
      <c r="BA22" s="201">
        <f t="shared" si="32"/>
        <v>0</v>
      </c>
      <c r="BB22" s="201">
        <f t="shared" si="33"/>
        <v>0</v>
      </c>
    </row>
    <row r="23" spans="2:54" ht="19.5" customHeight="1">
      <c r="B23" s="426"/>
      <c r="C23" s="232" t="s">
        <v>131</v>
      </c>
      <c r="D23" s="233"/>
      <c r="E23" s="234"/>
      <c r="F23" s="235"/>
      <c r="G23" s="236">
        <v>0</v>
      </c>
      <c r="H23" s="237"/>
      <c r="I23" s="238">
        <v>2</v>
      </c>
      <c r="J23" s="233">
        <v>0</v>
      </c>
      <c r="K23" s="234"/>
      <c r="L23" s="235">
        <v>2</v>
      </c>
      <c r="M23" s="236"/>
      <c r="N23" s="237"/>
      <c r="O23" s="238"/>
      <c r="P23" s="233">
        <v>0</v>
      </c>
      <c r="Q23" s="234"/>
      <c r="R23" s="235">
        <v>2</v>
      </c>
      <c r="S23" s="236"/>
      <c r="T23" s="237"/>
      <c r="U23" s="238"/>
      <c r="V23" s="233"/>
      <c r="W23" s="234"/>
      <c r="X23" s="239"/>
      <c r="Y23" s="209">
        <f t="shared" si="0"/>
        <v>3</v>
      </c>
      <c r="Z23" s="210">
        <f t="shared" si="1"/>
        <v>0</v>
      </c>
      <c r="AA23" s="211">
        <f t="shared" si="2"/>
        <v>3</v>
      </c>
      <c r="AB23" s="212">
        <f t="shared" si="3"/>
        <v>0</v>
      </c>
      <c r="AC23" s="206" t="s">
        <v>17</v>
      </c>
      <c r="AD23" s="213">
        <f t="shared" si="4"/>
        <v>6</v>
      </c>
      <c r="AE23" s="214">
        <f t="shared" si="5"/>
        <v>0</v>
      </c>
      <c r="AH23" s="473"/>
      <c r="AI23" s="474"/>
      <c r="AJ23" s="474"/>
      <c r="AK23" s="474"/>
      <c r="AL23" s="474"/>
      <c r="AM23" s="474"/>
      <c r="AO23" s="201">
        <f t="shared" si="20"/>
        <v>0</v>
      </c>
      <c r="AP23" s="201">
        <f t="shared" si="21"/>
        <v>0</v>
      </c>
      <c r="AQ23" s="201">
        <f t="shared" si="22"/>
        <v>0</v>
      </c>
      <c r="AR23" s="201">
        <f t="shared" si="23"/>
        <v>1</v>
      </c>
      <c r="AS23" s="201">
        <f t="shared" si="24"/>
        <v>0</v>
      </c>
      <c r="AT23" s="201">
        <f t="shared" si="25"/>
        <v>1</v>
      </c>
      <c r="AU23" s="201">
        <f t="shared" si="26"/>
        <v>0</v>
      </c>
      <c r="AV23" s="201">
        <f t="shared" si="27"/>
        <v>0</v>
      </c>
      <c r="AW23" s="201">
        <f t="shared" si="28"/>
        <v>0</v>
      </c>
      <c r="AX23" s="201">
        <f t="shared" si="29"/>
        <v>1</v>
      </c>
      <c r="AY23" s="201">
        <f t="shared" si="30"/>
        <v>0</v>
      </c>
      <c r="AZ23" s="201">
        <f t="shared" si="31"/>
        <v>0</v>
      </c>
      <c r="BA23" s="201">
        <f t="shared" si="32"/>
        <v>0</v>
      </c>
      <c r="BB23" s="201">
        <f t="shared" si="33"/>
        <v>0</v>
      </c>
    </row>
    <row r="24" spans="2:54" ht="19.5" customHeight="1">
      <c r="B24" s="426"/>
      <c r="C24" s="240" t="s">
        <v>133</v>
      </c>
      <c r="D24" s="233"/>
      <c r="E24" s="234"/>
      <c r="F24" s="235"/>
      <c r="G24" s="236">
        <v>2</v>
      </c>
      <c r="H24" s="237"/>
      <c r="I24" s="238">
        <v>1</v>
      </c>
      <c r="J24" s="233">
        <v>2</v>
      </c>
      <c r="K24" s="234"/>
      <c r="L24" s="235">
        <v>1</v>
      </c>
      <c r="M24" s="236"/>
      <c r="N24" s="237"/>
      <c r="O24" s="238"/>
      <c r="P24" s="233"/>
      <c r="Q24" s="234"/>
      <c r="R24" s="235"/>
      <c r="S24" s="236"/>
      <c r="T24" s="237"/>
      <c r="U24" s="238"/>
      <c r="V24" s="233"/>
      <c r="W24" s="234"/>
      <c r="X24" s="239"/>
      <c r="Y24" s="209">
        <f t="shared" si="0"/>
        <v>2</v>
      </c>
      <c r="Z24" s="210">
        <f t="shared" si="1"/>
        <v>2</v>
      </c>
      <c r="AA24" s="211">
        <f t="shared" si="2"/>
        <v>0</v>
      </c>
      <c r="AB24" s="212">
        <f t="shared" si="3"/>
        <v>4</v>
      </c>
      <c r="AC24" s="206" t="s">
        <v>17</v>
      </c>
      <c r="AD24" s="213">
        <f t="shared" si="4"/>
        <v>2</v>
      </c>
      <c r="AE24" s="214">
        <f t="shared" si="5"/>
        <v>1</v>
      </c>
      <c r="AH24" s="473"/>
      <c r="AI24" s="475"/>
      <c r="AJ24" s="475"/>
      <c r="AK24" s="475"/>
      <c r="AL24" s="475"/>
      <c r="AM24" s="475"/>
      <c r="AO24" s="201">
        <f t="shared" si="20"/>
        <v>0</v>
      </c>
      <c r="AP24" s="201">
        <f t="shared" si="21"/>
        <v>0</v>
      </c>
      <c r="AQ24" s="201">
        <f t="shared" si="22"/>
        <v>1</v>
      </c>
      <c r="AR24" s="201">
        <f t="shared" si="23"/>
        <v>0</v>
      </c>
      <c r="AS24" s="201">
        <f t="shared" si="24"/>
        <v>1</v>
      </c>
      <c r="AT24" s="201">
        <f t="shared" si="25"/>
        <v>0</v>
      </c>
      <c r="AU24" s="201">
        <f t="shared" si="26"/>
        <v>0</v>
      </c>
      <c r="AV24" s="201">
        <f t="shared" si="27"/>
        <v>0</v>
      </c>
      <c r="AW24" s="201">
        <f t="shared" si="28"/>
        <v>0</v>
      </c>
      <c r="AX24" s="201">
        <f t="shared" si="29"/>
        <v>0</v>
      </c>
      <c r="AY24" s="201">
        <f t="shared" si="30"/>
        <v>0</v>
      </c>
      <c r="AZ24" s="201">
        <f t="shared" si="31"/>
        <v>0</v>
      </c>
      <c r="BA24" s="201">
        <f t="shared" si="32"/>
        <v>0</v>
      </c>
      <c r="BB24" s="201">
        <f t="shared" si="33"/>
        <v>0</v>
      </c>
    </row>
    <row r="25" spans="2:54" ht="19.5" customHeight="1">
      <c r="B25" s="427"/>
      <c r="C25" s="230" t="s">
        <v>150</v>
      </c>
      <c r="D25" s="215">
        <v>2</v>
      </c>
      <c r="E25" s="216"/>
      <c r="F25" s="217">
        <v>1</v>
      </c>
      <c r="G25" s="218"/>
      <c r="H25" s="219"/>
      <c r="I25" s="220"/>
      <c r="J25" s="215"/>
      <c r="K25" s="216"/>
      <c r="L25" s="217"/>
      <c r="M25" s="218"/>
      <c r="N25" s="219"/>
      <c r="O25" s="220"/>
      <c r="P25" s="215"/>
      <c r="Q25" s="216"/>
      <c r="R25" s="217"/>
      <c r="S25" s="218"/>
      <c r="T25" s="219"/>
      <c r="U25" s="220"/>
      <c r="V25" s="215"/>
      <c r="W25" s="216"/>
      <c r="X25" s="221"/>
      <c r="Y25" s="222">
        <f t="shared" si="0"/>
        <v>1</v>
      </c>
      <c r="Z25" s="223">
        <f t="shared" si="1"/>
        <v>1</v>
      </c>
      <c r="AA25" s="224">
        <f t="shared" si="2"/>
        <v>0</v>
      </c>
      <c r="AB25" s="225">
        <f t="shared" si="3"/>
        <v>2</v>
      </c>
      <c r="AC25" s="219" t="s">
        <v>17</v>
      </c>
      <c r="AD25" s="226">
        <f t="shared" si="4"/>
        <v>1</v>
      </c>
      <c r="AE25" s="227">
        <f t="shared" si="5"/>
        <v>1</v>
      </c>
      <c r="AH25" s="257"/>
      <c r="AO25" s="201">
        <f t="shared" si="20"/>
        <v>1</v>
      </c>
      <c r="AP25" s="201">
        <f t="shared" si="21"/>
        <v>0</v>
      </c>
      <c r="AQ25" s="201">
        <f t="shared" si="22"/>
        <v>0</v>
      </c>
      <c r="AR25" s="201">
        <f t="shared" si="23"/>
        <v>0</v>
      </c>
      <c r="AS25" s="201">
        <f t="shared" si="24"/>
        <v>0</v>
      </c>
      <c r="AT25" s="201">
        <f t="shared" si="25"/>
        <v>0</v>
      </c>
      <c r="AU25" s="201">
        <f t="shared" si="26"/>
        <v>0</v>
      </c>
      <c r="AV25" s="201">
        <f t="shared" si="27"/>
        <v>0</v>
      </c>
      <c r="AW25" s="201">
        <f t="shared" si="28"/>
        <v>0</v>
      </c>
      <c r="AX25" s="201">
        <f t="shared" si="29"/>
        <v>0</v>
      </c>
      <c r="AY25" s="201">
        <f t="shared" si="30"/>
        <v>0</v>
      </c>
      <c r="AZ25" s="201">
        <f t="shared" si="31"/>
        <v>0</v>
      </c>
      <c r="BA25" s="201">
        <f t="shared" si="32"/>
        <v>0</v>
      </c>
      <c r="BB25" s="201">
        <f t="shared" si="33"/>
        <v>0</v>
      </c>
    </row>
    <row r="26" spans="2:54" ht="15" hidden="1">
      <c r="B26" s="425"/>
      <c r="C26" s="229"/>
      <c r="D26" s="188"/>
      <c r="E26" s="189"/>
      <c r="F26" s="190"/>
      <c r="G26" s="191"/>
      <c r="H26" s="192"/>
      <c r="I26" s="193"/>
      <c r="J26" s="188"/>
      <c r="K26" s="189"/>
      <c r="L26" s="190"/>
      <c r="M26" s="191"/>
      <c r="N26" s="192"/>
      <c r="O26" s="193"/>
      <c r="P26" s="188"/>
      <c r="Q26" s="189"/>
      <c r="R26" s="190"/>
      <c r="S26" s="191"/>
      <c r="T26" s="192"/>
      <c r="U26" s="193"/>
      <c r="V26" s="188"/>
      <c r="W26" s="189"/>
      <c r="X26" s="194"/>
      <c r="Y26" s="248">
        <f t="shared" si="0"/>
        <v>0</v>
      </c>
      <c r="Z26" s="196">
        <f t="shared" si="1"/>
        <v>0</v>
      </c>
      <c r="AA26" s="197">
        <f t="shared" si="2"/>
        <v>0</v>
      </c>
      <c r="AB26" s="198">
        <f t="shared" si="3"/>
        <v>0</v>
      </c>
      <c r="AC26" s="192" t="s">
        <v>17</v>
      </c>
      <c r="AD26" s="199">
        <f t="shared" si="4"/>
        <v>0</v>
      </c>
      <c r="AE26" s="200">
        <f t="shared" si="5"/>
        <v>0</v>
      </c>
      <c r="AH26" s="257"/>
      <c r="AO26" s="201">
        <f t="shared" si="20"/>
        <v>0</v>
      </c>
      <c r="AP26" s="201">
        <f t="shared" si="21"/>
        <v>0</v>
      </c>
      <c r="AQ26" s="201">
        <f t="shared" si="22"/>
        <v>0</v>
      </c>
      <c r="AR26" s="201">
        <f t="shared" si="23"/>
        <v>0</v>
      </c>
      <c r="AS26" s="201">
        <f t="shared" si="24"/>
        <v>0</v>
      </c>
      <c r="AT26" s="201">
        <f t="shared" si="25"/>
        <v>0</v>
      </c>
      <c r="AU26" s="201">
        <f t="shared" si="26"/>
        <v>0</v>
      </c>
      <c r="AV26" s="201">
        <f t="shared" si="27"/>
        <v>0</v>
      </c>
      <c r="AW26" s="201">
        <f t="shared" si="28"/>
        <v>0</v>
      </c>
      <c r="AX26" s="201">
        <f t="shared" si="29"/>
        <v>0</v>
      </c>
      <c r="AY26" s="201">
        <f t="shared" si="30"/>
        <v>0</v>
      </c>
      <c r="AZ26" s="201">
        <f t="shared" si="31"/>
        <v>0</v>
      </c>
      <c r="BA26" s="201">
        <f t="shared" si="32"/>
        <v>0</v>
      </c>
      <c r="BB26" s="201">
        <f t="shared" si="33"/>
        <v>0</v>
      </c>
    </row>
    <row r="27" spans="2:54" ht="15" hidden="1">
      <c r="B27" s="426"/>
      <c r="C27" s="240"/>
      <c r="D27" s="233"/>
      <c r="E27" s="234"/>
      <c r="F27" s="235"/>
      <c r="G27" s="236"/>
      <c r="H27" s="237"/>
      <c r="I27" s="238"/>
      <c r="J27" s="233"/>
      <c r="K27" s="234"/>
      <c r="L27" s="235"/>
      <c r="M27" s="236"/>
      <c r="N27" s="237"/>
      <c r="O27" s="238"/>
      <c r="P27" s="233"/>
      <c r="Q27" s="234"/>
      <c r="R27" s="235"/>
      <c r="S27" s="236"/>
      <c r="T27" s="237"/>
      <c r="U27" s="238"/>
      <c r="V27" s="233"/>
      <c r="W27" s="234"/>
      <c r="X27" s="239"/>
      <c r="Y27" s="249">
        <f t="shared" si="0"/>
        <v>0</v>
      </c>
      <c r="Z27" s="210">
        <f t="shared" si="1"/>
        <v>0</v>
      </c>
      <c r="AA27" s="211">
        <f t="shared" si="2"/>
        <v>0</v>
      </c>
      <c r="AB27" s="212">
        <f t="shared" si="3"/>
        <v>0</v>
      </c>
      <c r="AC27" s="206" t="s">
        <v>17</v>
      </c>
      <c r="AD27" s="213">
        <f t="shared" si="4"/>
        <v>0</v>
      </c>
      <c r="AE27" s="214">
        <f t="shared" si="5"/>
        <v>0</v>
      </c>
      <c r="AH27" s="257"/>
      <c r="AO27" s="201">
        <f t="shared" si="20"/>
        <v>0</v>
      </c>
      <c r="AP27" s="201">
        <f t="shared" si="21"/>
        <v>0</v>
      </c>
      <c r="AQ27" s="201">
        <f t="shared" si="22"/>
        <v>0</v>
      </c>
      <c r="AR27" s="201">
        <f t="shared" si="23"/>
        <v>0</v>
      </c>
      <c r="AS27" s="201">
        <f t="shared" si="24"/>
        <v>0</v>
      </c>
      <c r="AT27" s="201">
        <f t="shared" si="25"/>
        <v>0</v>
      </c>
      <c r="AU27" s="201">
        <f t="shared" si="26"/>
        <v>0</v>
      </c>
      <c r="AV27" s="201">
        <f t="shared" si="27"/>
        <v>0</v>
      </c>
      <c r="AW27" s="201">
        <f t="shared" si="28"/>
        <v>0</v>
      </c>
      <c r="AX27" s="201">
        <f t="shared" si="29"/>
        <v>0</v>
      </c>
      <c r="AY27" s="201">
        <f t="shared" si="30"/>
        <v>0</v>
      </c>
      <c r="AZ27" s="201">
        <f t="shared" si="31"/>
        <v>0</v>
      </c>
      <c r="BA27" s="201">
        <f t="shared" si="32"/>
        <v>0</v>
      </c>
      <c r="BB27" s="201">
        <f t="shared" si="33"/>
        <v>0</v>
      </c>
    </row>
    <row r="28" spans="2:54" ht="19.5" customHeight="1" hidden="1">
      <c r="B28" s="426"/>
      <c r="C28" s="240"/>
      <c r="D28" s="241"/>
      <c r="E28" s="242"/>
      <c r="F28" s="243"/>
      <c r="G28" s="244"/>
      <c r="H28" s="245"/>
      <c r="I28" s="246"/>
      <c r="J28" s="241"/>
      <c r="K28" s="242"/>
      <c r="L28" s="243"/>
      <c r="M28" s="244"/>
      <c r="N28" s="245"/>
      <c r="O28" s="246"/>
      <c r="P28" s="241"/>
      <c r="Q28" s="242"/>
      <c r="R28" s="243"/>
      <c r="S28" s="244"/>
      <c r="T28" s="245"/>
      <c r="U28" s="246"/>
      <c r="V28" s="241"/>
      <c r="W28" s="242"/>
      <c r="X28" s="247"/>
      <c r="Y28" s="249">
        <f>SUM(AO28:BB28)</f>
        <v>0</v>
      </c>
      <c r="Z28" s="210">
        <f>AO28+AQ28+AS28+AU28+AW28+AY28+BA28</f>
        <v>0</v>
      </c>
      <c r="AA28" s="211">
        <f>AP28+AR28+AT28+AV28+AX28+AZ28+BB28</f>
        <v>0</v>
      </c>
      <c r="AB28" s="212">
        <f>D28+G28+J28+M28+P28+S28+V28</f>
        <v>0</v>
      </c>
      <c r="AC28" s="206" t="s">
        <v>17</v>
      </c>
      <c r="AD28" s="213">
        <f>F28+I28+L28+O28+R28+U28+X28</f>
        <v>0</v>
      </c>
      <c r="AE28" s="214">
        <f>IF(Y28&gt;0,Z28/Y28,0)</f>
        <v>0</v>
      </c>
      <c r="AH28" s="257"/>
      <c r="AO28" s="201">
        <f t="shared" si="20"/>
        <v>0</v>
      </c>
      <c r="AP28" s="201">
        <f t="shared" si="21"/>
        <v>0</v>
      </c>
      <c r="AQ28" s="201">
        <f t="shared" si="22"/>
        <v>0</v>
      </c>
      <c r="AR28" s="201">
        <f t="shared" si="23"/>
        <v>0</v>
      </c>
      <c r="AS28" s="201">
        <f t="shared" si="24"/>
        <v>0</v>
      </c>
      <c r="AT28" s="201">
        <f t="shared" si="25"/>
        <v>0</v>
      </c>
      <c r="AU28" s="201">
        <f t="shared" si="26"/>
        <v>0</v>
      </c>
      <c r="AV28" s="201">
        <f t="shared" si="27"/>
        <v>0</v>
      </c>
      <c r="AW28" s="201">
        <f t="shared" si="28"/>
        <v>0</v>
      </c>
      <c r="AX28" s="201">
        <f t="shared" si="29"/>
        <v>0</v>
      </c>
      <c r="AY28" s="201">
        <f t="shared" si="30"/>
        <v>0</v>
      </c>
      <c r="AZ28" s="201">
        <f t="shared" si="31"/>
        <v>0</v>
      </c>
      <c r="BA28" s="201">
        <f t="shared" si="32"/>
        <v>0</v>
      </c>
      <c r="BB28" s="201">
        <f t="shared" si="33"/>
        <v>0</v>
      </c>
    </row>
    <row r="29" spans="2:54" ht="15" hidden="1">
      <c r="B29" s="427"/>
      <c r="C29" s="230"/>
      <c r="D29" s="215"/>
      <c r="E29" s="216"/>
      <c r="F29" s="217"/>
      <c r="G29" s="218"/>
      <c r="H29" s="219"/>
      <c r="I29" s="220"/>
      <c r="J29" s="215"/>
      <c r="K29" s="216"/>
      <c r="L29" s="217"/>
      <c r="M29" s="218"/>
      <c r="N29" s="219"/>
      <c r="O29" s="220"/>
      <c r="P29" s="215"/>
      <c r="Q29" s="216"/>
      <c r="R29" s="217"/>
      <c r="S29" s="218"/>
      <c r="T29" s="219"/>
      <c r="U29" s="220"/>
      <c r="V29" s="215"/>
      <c r="W29" s="216"/>
      <c r="X29" s="221"/>
      <c r="Y29" s="250">
        <f>SUM(AO29:BB29)</f>
        <v>0</v>
      </c>
      <c r="Z29" s="223">
        <f>AO29+AQ29+AS29+AU29+AW29+AY29+BA29</f>
        <v>0</v>
      </c>
      <c r="AA29" s="224">
        <f>AP29+AR29+AT29+AV29+AX29+AZ29+BB29</f>
        <v>0</v>
      </c>
      <c r="AB29" s="225">
        <f>D29+G29+J29+M29+P29+S29+V29</f>
        <v>0</v>
      </c>
      <c r="AC29" s="219" t="s">
        <v>17</v>
      </c>
      <c r="AD29" s="226">
        <f>F29+I29+L29+O29+R29+U29+X29</f>
        <v>0</v>
      </c>
      <c r="AE29" s="227">
        <f>IF(Y29&gt;0,Z29/Y29,0)</f>
        <v>0</v>
      </c>
      <c r="AH29" s="257"/>
      <c r="AO29" s="201">
        <f>IF(D29&gt;F29,1,0)</f>
        <v>0</v>
      </c>
      <c r="AP29" s="201">
        <f>IF(F29&gt;D29,1,0)</f>
        <v>0</v>
      </c>
      <c r="AQ29" s="201">
        <f>IF(G29&gt;I29,1,0)</f>
        <v>0</v>
      </c>
      <c r="AR29" s="201">
        <f>IF(I29&gt;G29,1,0)</f>
        <v>0</v>
      </c>
      <c r="AS29" s="201">
        <f>IF(J29&gt;L29,1,0)</f>
        <v>0</v>
      </c>
      <c r="AT29" s="201">
        <f>IF(L29&gt;J29,1,0)</f>
        <v>0</v>
      </c>
      <c r="AU29" s="201">
        <f>IF(M29&gt;O29,1,0)</f>
        <v>0</v>
      </c>
      <c r="AV29" s="201">
        <f>IF(O29&gt;M29,1,0)</f>
        <v>0</v>
      </c>
      <c r="AW29" s="201">
        <f>IF(P29&gt;R29,1,)</f>
        <v>0</v>
      </c>
      <c r="AX29" s="201">
        <f>IF(R29&gt;P29,1,0)</f>
        <v>0</v>
      </c>
      <c r="AY29" s="201">
        <f>IF(S29&gt;U29,1,0)</f>
        <v>0</v>
      </c>
      <c r="AZ29" s="201">
        <f>IF(U29&gt;S29,1,0)</f>
        <v>0</v>
      </c>
      <c r="BA29" s="201">
        <f>IF(V29&gt;X29,1,0)</f>
        <v>0</v>
      </c>
      <c r="BB29" s="201">
        <f>IF(X29&gt;V29,1,0)</f>
        <v>0</v>
      </c>
    </row>
    <row r="30" ht="12.75">
      <c r="AH30" s="257"/>
    </row>
    <row r="31" ht="12.75">
      <c r="AH31" s="257"/>
    </row>
    <row r="32" ht="12.75" customHeight="1">
      <c r="AH32" s="257"/>
    </row>
    <row r="33" ht="12.75">
      <c r="C33" s="391"/>
    </row>
    <row r="34" ht="12.75">
      <c r="C34" s="391"/>
    </row>
  </sheetData>
  <sheetProtection/>
  <mergeCells count="14">
    <mergeCell ref="AB5:AD5"/>
    <mergeCell ref="B22:B25"/>
    <mergeCell ref="B6:B9"/>
    <mergeCell ref="B10:B13"/>
    <mergeCell ref="B14:B16"/>
    <mergeCell ref="B17:B21"/>
    <mergeCell ref="D5:F5"/>
    <mergeCell ref="G5:I5"/>
    <mergeCell ref="B26:B29"/>
    <mergeCell ref="V5:X5"/>
    <mergeCell ref="P5:R5"/>
    <mergeCell ref="S5:U5"/>
    <mergeCell ref="J5:L5"/>
    <mergeCell ref="M5:O5"/>
  </mergeCells>
  <conditionalFormatting sqref="AE6:AE29">
    <cfRule type="cellIs" priority="3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69" t="s">
        <v>35</v>
      </c>
      <c r="Q3" s="469"/>
      <c r="R3" s="78"/>
      <c r="S3" s="78"/>
      <c r="T3" s="465">
        <f>'Utkání-výsledky'!K2</f>
        <v>2019</v>
      </c>
      <c r="U3" s="465"/>
      <c r="X3" s="79" t="s">
        <v>0</v>
      </c>
    </row>
    <row r="4" spans="3:32" ht="18.75">
      <c r="C4" s="80" t="s">
        <v>36</v>
      </c>
      <c r="D4" s="81"/>
      <c r="N4" s="82">
        <v>6</v>
      </c>
      <c r="P4" s="466" t="str">
        <f>IF(N4=1,P6,IF(N4=2,P7,IF(N4=3,P8,IF(N4=4,P9,IF(N4=5,P10,IF(N4=6,P11," "))))))</f>
        <v>ŽENY II.</v>
      </c>
      <c r="Q4" s="467"/>
      <c r="R4" s="467"/>
      <c r="S4" s="467"/>
      <c r="T4" s="467"/>
      <c r="U4" s="46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63" t="s">
        <v>38</v>
      </c>
      <c r="Q6" s="463"/>
      <c r="R6" s="463"/>
      <c r="S6" s="463"/>
      <c r="T6" s="463"/>
      <c r="U6" s="463"/>
      <c r="W6" s="89">
        <v>1</v>
      </c>
      <c r="X6" s="90" t="str">
        <f>IF($N$4=1,AA6,IF($N$4=2,AB6,IF($N$4=3,AC6,IF($N$4=4,AD6,IF($N$4=5,AE6,IF($N$4=6,AF6," "))))))</f>
        <v> Opava</v>
      </c>
      <c r="AB6" s="257"/>
      <c r="AF6" s="1" t="str">
        <f>'Utkání-výsledky'!N5</f>
        <v> Opava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64" t="s">
        <v>79</v>
      </c>
      <c r="Q7" s="463"/>
      <c r="R7" s="463"/>
      <c r="S7" s="463"/>
      <c r="T7" s="463"/>
      <c r="U7" s="463"/>
      <c r="W7" s="89">
        <v>2</v>
      </c>
      <c r="X7" s="90" t="str">
        <f aca="true" t="shared" si="0" ref="X7:X13">IF($N$4=1,AA7,IF($N$4=2,AB7,IF($N$4=3,AC7,IF($N$4=4,AD7,IF($N$4=5,AE7,IF($N$4=6,AF7," "))))))</f>
        <v>Hrabová</v>
      </c>
      <c r="AB7" s="257"/>
      <c r="AF7" s="1" t="str">
        <f>'Utkání-výsledky'!N6</f>
        <v>Hrabová</v>
      </c>
    </row>
    <row r="8" spans="3:32" ht="15" customHeight="1">
      <c r="C8" s="80"/>
      <c r="N8" s="88">
        <v>3</v>
      </c>
      <c r="P8" s="458" t="s">
        <v>40</v>
      </c>
      <c r="Q8" s="458"/>
      <c r="R8" s="458"/>
      <c r="S8" s="458"/>
      <c r="T8" s="458"/>
      <c r="U8" s="458"/>
      <c r="W8" s="89">
        <v>3</v>
      </c>
      <c r="X8" s="90" t="str">
        <f t="shared" si="0"/>
        <v>Baník</v>
      </c>
      <c r="AB8" s="257"/>
      <c r="AF8" s="1" t="str">
        <f>'Utkání-výsledky'!N7</f>
        <v>Baník</v>
      </c>
    </row>
    <row r="9" spans="2:32" ht="18.75">
      <c r="B9" s="92">
        <v>1</v>
      </c>
      <c r="C9" s="76" t="s">
        <v>41</v>
      </c>
      <c r="D9" s="470" t="str">
        <f>IF(B9=1,X6,IF(B9=2,X7,IF(B9=3,X8,IF(B9=4,X9,IF(B9=5,X10,IF(B9=6,X11,IF(B9=7,X12,IF(B9=8,X13," "))))))))</f>
        <v> Opava</v>
      </c>
      <c r="E9" s="471"/>
      <c r="F9" s="471"/>
      <c r="G9" s="471"/>
      <c r="H9" s="471"/>
      <c r="I9" s="472"/>
      <c r="N9" s="88">
        <v>4</v>
      </c>
      <c r="P9" s="458" t="s">
        <v>42</v>
      </c>
      <c r="Q9" s="458"/>
      <c r="R9" s="458"/>
      <c r="S9" s="458"/>
      <c r="T9" s="458"/>
      <c r="U9" s="458"/>
      <c r="W9" s="89">
        <v>4</v>
      </c>
      <c r="X9" s="90" t="str">
        <f t="shared" si="0"/>
        <v>Proskovice B</v>
      </c>
      <c r="AB9" s="257"/>
      <c r="AF9" s="1" t="str">
        <f>'Utkání-výsledky'!N8</f>
        <v>Proskovice B</v>
      </c>
    </row>
    <row r="10" spans="2:32" ht="19.5" customHeight="1">
      <c r="B10" s="92">
        <v>6</v>
      </c>
      <c r="C10" s="76" t="s">
        <v>43</v>
      </c>
      <c r="D10" s="470" t="str">
        <f>IF(B10=1,X6,IF(B10=2,X7,IF(B10=3,X8,IF(B10=4,X9,IF(B10=5,X10,IF(B10=6,X11,IF(B10=7,X12,IF(B10=8,X13," "))))))))</f>
        <v>VOLNÝ  LOS</v>
      </c>
      <c r="E10" s="471"/>
      <c r="F10" s="471"/>
      <c r="G10" s="471"/>
      <c r="H10" s="471"/>
      <c r="I10" s="472"/>
      <c r="N10" s="88">
        <v>5</v>
      </c>
      <c r="P10" s="458" t="s">
        <v>89</v>
      </c>
      <c r="Q10" s="458"/>
      <c r="R10" s="458"/>
      <c r="S10" s="458"/>
      <c r="T10" s="458"/>
      <c r="U10" s="458"/>
      <c r="W10" s="89">
        <v>5</v>
      </c>
      <c r="X10" s="90" t="str">
        <f t="shared" si="0"/>
        <v>Příbor</v>
      </c>
      <c r="AB10" s="257"/>
      <c r="AF10" s="1" t="str">
        <f>'Utkání-výsledky'!N9</f>
        <v>Příbor</v>
      </c>
    </row>
    <row r="11" spans="14:32" ht="15.75" customHeight="1">
      <c r="N11" s="88">
        <v>6</v>
      </c>
      <c r="P11" s="458" t="s">
        <v>90</v>
      </c>
      <c r="Q11" s="458"/>
      <c r="R11" s="458"/>
      <c r="S11" s="458"/>
      <c r="T11" s="458"/>
      <c r="U11" s="458"/>
      <c r="W11" s="89">
        <v>6</v>
      </c>
      <c r="X11" s="90" t="str">
        <f t="shared" si="0"/>
        <v>VOLNÝ  LOS</v>
      </c>
      <c r="AB11" s="257"/>
      <c r="AF11" s="1" t="str">
        <f>'Utkání-výsledky'!N10</f>
        <v>VOLNÝ  LOS</v>
      </c>
    </row>
    <row r="12" spans="3:38" ht="15">
      <c r="C12" s="93" t="s">
        <v>44</v>
      </c>
      <c r="D12" s="94"/>
      <c r="E12" s="440" t="s">
        <v>45</v>
      </c>
      <c r="F12" s="441"/>
      <c r="G12" s="441"/>
      <c r="H12" s="441"/>
      <c r="I12" s="441"/>
      <c r="J12" s="441"/>
      <c r="K12" s="441"/>
      <c r="L12" s="441"/>
      <c r="M12" s="441"/>
      <c r="N12" s="441" t="s">
        <v>46</v>
      </c>
      <c r="O12" s="441"/>
      <c r="P12" s="441"/>
      <c r="Q12" s="441"/>
      <c r="R12" s="441"/>
      <c r="S12" s="441"/>
      <c r="T12" s="441"/>
      <c r="U12" s="441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44"/>
      <c r="G13" s="462"/>
      <c r="H13" s="443" t="s">
        <v>48</v>
      </c>
      <c r="I13" s="444"/>
      <c r="J13" s="462" t="s">
        <v>48</v>
      </c>
      <c r="K13" s="443" t="s">
        <v>49</v>
      </c>
      <c r="L13" s="444"/>
      <c r="M13" s="444" t="s">
        <v>49</v>
      </c>
      <c r="N13" s="443" t="s">
        <v>50</v>
      </c>
      <c r="O13" s="444"/>
      <c r="P13" s="462"/>
      <c r="Q13" s="443" t="s">
        <v>51</v>
      </c>
      <c r="R13" s="444"/>
      <c r="S13" s="462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9" t="s">
        <v>49</v>
      </c>
      <c r="C16" s="324"/>
      <c r="D16" s="316"/>
      <c r="E16" s="442"/>
      <c r="F16" s="439" t="s">
        <v>17</v>
      </c>
      <c r="G16" s="437"/>
      <c r="H16" s="438"/>
      <c r="I16" s="439" t="s">
        <v>17</v>
      </c>
      <c r="J16" s="437"/>
      <c r="K16" s="336"/>
      <c r="L16" s="338" t="s">
        <v>17</v>
      </c>
      <c r="M16" s="334"/>
      <c r="N16" s="447">
        <f>E16+H16+K16</f>
        <v>0</v>
      </c>
      <c r="O16" s="454" t="s">
        <v>17</v>
      </c>
      <c r="P16" s="456">
        <f>G16+J16+M16</f>
        <v>0</v>
      </c>
      <c r="Q16" s="447">
        <f>SUM(AG16:AI16)</f>
        <v>0</v>
      </c>
      <c r="R16" s="454" t="s">
        <v>17</v>
      </c>
      <c r="S16" s="456">
        <f>SUM(AJ16:AL16)</f>
        <v>0</v>
      </c>
      <c r="T16" s="445">
        <f>IF(Q16&gt;S16,1,0)</f>
        <v>0</v>
      </c>
      <c r="U16" s="452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60"/>
      <c r="C17" s="325"/>
      <c r="D17" s="326"/>
      <c r="E17" s="442"/>
      <c r="F17" s="439"/>
      <c r="G17" s="437"/>
      <c r="H17" s="438"/>
      <c r="I17" s="439"/>
      <c r="J17" s="437"/>
      <c r="K17" s="337"/>
      <c r="L17" s="339"/>
      <c r="M17" s="335"/>
      <c r="N17" s="448"/>
      <c r="O17" s="455"/>
      <c r="P17" s="457"/>
      <c r="Q17" s="448"/>
      <c r="R17" s="455"/>
      <c r="S17" s="457"/>
      <c r="T17" s="446"/>
      <c r="U17" s="453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69" t="s">
        <v>35</v>
      </c>
      <c r="Q28" s="469"/>
      <c r="R28" s="78"/>
      <c r="S28" s="78"/>
      <c r="T28" s="465">
        <f>T3</f>
        <v>2019</v>
      </c>
      <c r="U28" s="465"/>
      <c r="X28" s="79" t="s">
        <v>0</v>
      </c>
    </row>
    <row r="29" spans="3:32" ht="18.75">
      <c r="C29" s="80" t="s">
        <v>36</v>
      </c>
      <c r="D29" s="125"/>
      <c r="N29" s="82">
        <v>6</v>
      </c>
      <c r="P29" s="466" t="str">
        <f>IF(N29=1,P31,IF(N29=2,P32,IF(N29=3,P33,IF(N29=4,P34,IF(N29=5,P35,IF(N29=6,P36," "))))))</f>
        <v>ŽENY II.</v>
      </c>
      <c r="Q29" s="467"/>
      <c r="R29" s="467"/>
      <c r="S29" s="467"/>
      <c r="T29" s="467"/>
      <c r="U29" s="46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101</v>
      </c>
      <c r="E31" s="87"/>
      <c r="F31" s="87"/>
      <c r="N31" s="88">
        <v>1</v>
      </c>
      <c r="P31" s="463" t="s">
        <v>38</v>
      </c>
      <c r="Q31" s="463"/>
      <c r="R31" s="463"/>
      <c r="S31" s="463"/>
      <c r="T31" s="463"/>
      <c r="U31" s="463"/>
      <c r="W31" s="89">
        <v>1</v>
      </c>
      <c r="X31" s="90" t="str">
        <f>X6</f>
        <v> Opava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 Opava</v>
      </c>
    </row>
    <row r="32" spans="3:32" ht="15" customHeight="1">
      <c r="C32" s="80" t="s">
        <v>39</v>
      </c>
      <c r="D32" s="173">
        <v>43730</v>
      </c>
      <c r="E32" s="91"/>
      <c r="F32" s="91"/>
      <c r="N32" s="88">
        <v>2</v>
      </c>
      <c r="P32" s="464" t="s">
        <v>79</v>
      </c>
      <c r="Q32" s="463"/>
      <c r="R32" s="463"/>
      <c r="S32" s="463"/>
      <c r="T32" s="463"/>
      <c r="U32" s="463"/>
      <c r="W32" s="89">
        <v>2</v>
      </c>
      <c r="X32" s="90" t="str">
        <f aca="true" t="shared" si="3" ref="X32:X38">X7</f>
        <v>Hrabová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Hrabová</v>
      </c>
    </row>
    <row r="33" spans="3:32" ht="15" customHeight="1">
      <c r="C33" s="80"/>
      <c r="N33" s="88">
        <v>3</v>
      </c>
      <c r="P33" s="458" t="s">
        <v>40</v>
      </c>
      <c r="Q33" s="458"/>
      <c r="R33" s="458"/>
      <c r="S33" s="458"/>
      <c r="T33" s="458"/>
      <c r="U33" s="458"/>
      <c r="W33" s="89">
        <v>3</v>
      </c>
      <c r="X33" s="90" t="str">
        <f t="shared" si="3"/>
        <v>Baník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Baník</v>
      </c>
    </row>
    <row r="34" spans="2:32" ht="18.75">
      <c r="B34" s="92">
        <v>2</v>
      </c>
      <c r="C34" s="76" t="s">
        <v>41</v>
      </c>
      <c r="D34" s="449" t="str">
        <f>IF(B34=1,X31,IF(B34=2,X32,IF(B34=3,X33,IF(B34=4,X34,IF(B34=5,X35,IF(B34=6,X36,IF(B34=7,X37,IF(B34=8,X38," "))))))))</f>
        <v>Hrabová</v>
      </c>
      <c r="E34" s="450"/>
      <c r="F34" s="450"/>
      <c r="G34" s="450"/>
      <c r="H34" s="450"/>
      <c r="I34" s="451"/>
      <c r="N34" s="88">
        <v>4</v>
      </c>
      <c r="P34" s="458" t="s">
        <v>42</v>
      </c>
      <c r="Q34" s="458"/>
      <c r="R34" s="458"/>
      <c r="S34" s="458"/>
      <c r="T34" s="458"/>
      <c r="U34" s="458"/>
      <c r="W34" s="89">
        <v>4</v>
      </c>
      <c r="X34" s="90" t="str">
        <f t="shared" si="3"/>
        <v>Proskovice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Proskovice B</v>
      </c>
    </row>
    <row r="35" spans="2:32" ht="18.75">
      <c r="B35" s="92">
        <v>5</v>
      </c>
      <c r="C35" s="76" t="s">
        <v>43</v>
      </c>
      <c r="D35" s="449" t="str">
        <f>IF(B35=1,X31,IF(B35=2,X32,IF(B35=3,X33,IF(B35=4,X34,IF(B35=5,X35,IF(B35=6,X36,IF(B35=7,X37,IF(B35=8,X38," "))))))))</f>
        <v>Příbor</v>
      </c>
      <c r="E35" s="450"/>
      <c r="F35" s="450"/>
      <c r="G35" s="450"/>
      <c r="H35" s="450"/>
      <c r="I35" s="451"/>
      <c r="N35" s="88">
        <v>5</v>
      </c>
      <c r="P35" s="458" t="s">
        <v>89</v>
      </c>
      <c r="Q35" s="458"/>
      <c r="R35" s="458"/>
      <c r="S35" s="458"/>
      <c r="T35" s="458"/>
      <c r="U35" s="458"/>
      <c r="W35" s="89">
        <v>5</v>
      </c>
      <c r="X35" s="90" t="str">
        <f t="shared" si="3"/>
        <v>Příbor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Příbor</v>
      </c>
    </row>
    <row r="36" spans="14:32" ht="15">
      <c r="N36" s="88">
        <v>6</v>
      </c>
      <c r="P36" s="458" t="s">
        <v>90</v>
      </c>
      <c r="Q36" s="458"/>
      <c r="R36" s="458"/>
      <c r="S36" s="458"/>
      <c r="T36" s="458"/>
      <c r="U36" s="458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440" t="s">
        <v>45</v>
      </c>
      <c r="F37" s="441"/>
      <c r="G37" s="441"/>
      <c r="H37" s="441"/>
      <c r="I37" s="441"/>
      <c r="J37" s="441"/>
      <c r="K37" s="441"/>
      <c r="L37" s="441"/>
      <c r="M37" s="441"/>
      <c r="N37" s="441" t="s">
        <v>46</v>
      </c>
      <c r="O37" s="441"/>
      <c r="P37" s="441"/>
      <c r="Q37" s="441"/>
      <c r="R37" s="441"/>
      <c r="S37" s="441"/>
      <c r="T37" s="441"/>
      <c r="U37" s="441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44"/>
      <c r="G38" s="462"/>
      <c r="H38" s="443" t="s">
        <v>48</v>
      </c>
      <c r="I38" s="444"/>
      <c r="J38" s="462" t="s">
        <v>48</v>
      </c>
      <c r="K38" s="443" t="s">
        <v>49</v>
      </c>
      <c r="L38" s="444"/>
      <c r="M38" s="444" t="s">
        <v>49</v>
      </c>
      <c r="N38" s="443" t="s">
        <v>50</v>
      </c>
      <c r="O38" s="444"/>
      <c r="P38" s="462"/>
      <c r="Q38" s="443" t="s">
        <v>51</v>
      </c>
      <c r="R38" s="444"/>
      <c r="S38" s="462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147</v>
      </c>
      <c r="D39" s="316" t="s">
        <v>149</v>
      </c>
      <c r="E39" s="317">
        <v>6</v>
      </c>
      <c r="F39" s="318" t="s">
        <v>17</v>
      </c>
      <c r="G39" s="319">
        <v>3</v>
      </c>
      <c r="H39" s="320">
        <v>4</v>
      </c>
      <c r="I39" s="318" t="s">
        <v>17</v>
      </c>
      <c r="J39" s="319">
        <v>6</v>
      </c>
      <c r="K39" s="321">
        <v>4</v>
      </c>
      <c r="L39" s="322" t="s">
        <v>17</v>
      </c>
      <c r="M39" s="323">
        <v>6</v>
      </c>
      <c r="N39" s="104">
        <f>E39+H39+K39</f>
        <v>14</v>
      </c>
      <c r="O39" s="105" t="s">
        <v>17</v>
      </c>
      <c r="P39" s="106">
        <f>G39+J39+M39</f>
        <v>15</v>
      </c>
      <c r="Q39" s="104">
        <f>SUM(AG39:AI39)</f>
        <v>1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1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1</v>
      </c>
      <c r="AL39" s="110">
        <f>IF(K39+M39&gt;0,IF(M39&gt;K39,1,0),0)</f>
        <v>1</v>
      </c>
    </row>
    <row r="40" spans="2:38" ht="24.75" customHeight="1">
      <c r="B40" s="103" t="s">
        <v>48</v>
      </c>
      <c r="C40" s="324" t="s">
        <v>145</v>
      </c>
      <c r="D40" s="315" t="s">
        <v>150</v>
      </c>
      <c r="E40" s="317">
        <v>6</v>
      </c>
      <c r="F40" s="318" t="s">
        <v>17</v>
      </c>
      <c r="G40" s="319">
        <v>4</v>
      </c>
      <c r="H40" s="320">
        <v>2</v>
      </c>
      <c r="I40" s="318" t="s">
        <v>17</v>
      </c>
      <c r="J40" s="319">
        <v>6</v>
      </c>
      <c r="K40" s="321">
        <v>3</v>
      </c>
      <c r="L40" s="322" t="s">
        <v>17</v>
      </c>
      <c r="M40" s="323">
        <v>6</v>
      </c>
      <c r="N40" s="104">
        <f>E40+H40+K40</f>
        <v>11</v>
      </c>
      <c r="O40" s="105" t="s">
        <v>17</v>
      </c>
      <c r="P40" s="106">
        <f>G40+J40+M40</f>
        <v>16</v>
      </c>
      <c r="Q40" s="104">
        <f>SUM(AG40:AI40)</f>
        <v>1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1</v>
      </c>
    </row>
    <row r="41" spans="2:38" ht="24.75" customHeight="1">
      <c r="B41" s="459" t="s">
        <v>49</v>
      </c>
      <c r="C41" s="324" t="s">
        <v>147</v>
      </c>
      <c r="D41" s="316" t="s">
        <v>149</v>
      </c>
      <c r="E41" s="442">
        <v>0</v>
      </c>
      <c r="F41" s="439" t="s">
        <v>17</v>
      </c>
      <c r="G41" s="437">
        <v>6</v>
      </c>
      <c r="H41" s="438">
        <v>4</v>
      </c>
      <c r="I41" s="439" t="s">
        <v>17</v>
      </c>
      <c r="J41" s="437">
        <v>6</v>
      </c>
      <c r="K41" s="336"/>
      <c r="L41" s="338" t="s">
        <v>17</v>
      </c>
      <c r="M41" s="334"/>
      <c r="N41" s="447">
        <f>E41+H41+K41</f>
        <v>4</v>
      </c>
      <c r="O41" s="454" t="s">
        <v>17</v>
      </c>
      <c r="P41" s="456">
        <f>G41+J41+M41</f>
        <v>12</v>
      </c>
      <c r="Q41" s="447">
        <f>SUM(AG41:AI41)</f>
        <v>0</v>
      </c>
      <c r="R41" s="454" t="s">
        <v>17</v>
      </c>
      <c r="S41" s="456">
        <f>SUM(AJ41:AL41)</f>
        <v>2</v>
      </c>
      <c r="T41" s="445">
        <f>IF(Q41&gt;S41,1,0)</f>
        <v>0</v>
      </c>
      <c r="U41" s="452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60"/>
      <c r="C42" s="325" t="s">
        <v>145</v>
      </c>
      <c r="D42" s="326" t="s">
        <v>150</v>
      </c>
      <c r="E42" s="442"/>
      <c r="F42" s="439"/>
      <c r="G42" s="437"/>
      <c r="H42" s="438"/>
      <c r="I42" s="439"/>
      <c r="J42" s="437"/>
      <c r="K42" s="337"/>
      <c r="L42" s="339"/>
      <c r="M42" s="335"/>
      <c r="N42" s="448"/>
      <c r="O42" s="455"/>
      <c r="P42" s="457"/>
      <c r="Q42" s="448"/>
      <c r="R42" s="455"/>
      <c r="S42" s="457"/>
      <c r="T42" s="446"/>
      <c r="U42" s="453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29</v>
      </c>
      <c r="O43" s="105" t="s">
        <v>17</v>
      </c>
      <c r="P43" s="116">
        <f>SUM(P39:P42)</f>
        <v>43</v>
      </c>
      <c r="Q43" s="115">
        <f>SUM(Q39:Q42)</f>
        <v>2</v>
      </c>
      <c r="R43" s="117" t="s">
        <v>17</v>
      </c>
      <c r="S43" s="116">
        <f>SUM(S39:S42)</f>
        <v>6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Příbor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69" t="s">
        <v>35</v>
      </c>
      <c r="Q53" s="469"/>
      <c r="R53" s="78"/>
      <c r="S53" s="78"/>
      <c r="T53" s="465">
        <f>T3</f>
        <v>2019</v>
      </c>
      <c r="U53" s="465"/>
      <c r="X53" s="79" t="s">
        <v>0</v>
      </c>
    </row>
    <row r="54" spans="3:32" ht="18.75">
      <c r="C54" s="80" t="s">
        <v>36</v>
      </c>
      <c r="D54" s="125"/>
      <c r="N54" s="82">
        <v>6</v>
      </c>
      <c r="P54" s="466" t="str">
        <f>IF(N54=1,P56,IF(N54=2,P57,IF(N54=3,P58,IF(N54=4,P59,IF(N54=5,P60,IF(N54=6,P61," "))))))</f>
        <v>ŽENY II.</v>
      </c>
      <c r="Q54" s="467"/>
      <c r="R54" s="467"/>
      <c r="S54" s="467"/>
      <c r="T54" s="467"/>
      <c r="U54" s="46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143</v>
      </c>
      <c r="E56" s="87"/>
      <c r="F56" s="87"/>
      <c r="N56" s="88">
        <v>1</v>
      </c>
      <c r="P56" s="463" t="s">
        <v>38</v>
      </c>
      <c r="Q56" s="463"/>
      <c r="R56" s="463"/>
      <c r="S56" s="463"/>
      <c r="T56" s="463"/>
      <c r="U56" s="463"/>
      <c r="W56" s="89">
        <v>1</v>
      </c>
      <c r="X56" s="90" t="str">
        <f>X6</f>
        <v> Opava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 Opava</v>
      </c>
    </row>
    <row r="57" spans="3:32" ht="15" customHeight="1">
      <c r="C57" s="80" t="s">
        <v>39</v>
      </c>
      <c r="D57" s="173">
        <v>43720</v>
      </c>
      <c r="E57" s="91"/>
      <c r="F57" s="91"/>
      <c r="N57" s="88">
        <v>2</v>
      </c>
      <c r="P57" s="464" t="s">
        <v>79</v>
      </c>
      <c r="Q57" s="463"/>
      <c r="R57" s="463"/>
      <c r="S57" s="463"/>
      <c r="T57" s="463"/>
      <c r="U57" s="463"/>
      <c r="W57" s="89">
        <v>2</v>
      </c>
      <c r="X57" s="90" t="str">
        <f aca="true" t="shared" si="6" ref="X57:X63">X7</f>
        <v>Hrabová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Hrabová</v>
      </c>
    </row>
    <row r="58" spans="3:32" ht="15" customHeight="1">
      <c r="C58" s="80"/>
      <c r="N58" s="88">
        <v>3</v>
      </c>
      <c r="P58" s="458" t="s">
        <v>40</v>
      </c>
      <c r="Q58" s="458"/>
      <c r="R58" s="458"/>
      <c r="S58" s="458"/>
      <c r="T58" s="458"/>
      <c r="U58" s="458"/>
      <c r="W58" s="89">
        <v>3</v>
      </c>
      <c r="X58" s="90" t="str">
        <f t="shared" si="6"/>
        <v>Baník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Baník</v>
      </c>
    </row>
    <row r="59" spans="2:32" ht="18.75">
      <c r="B59" s="92">
        <v>3</v>
      </c>
      <c r="C59" s="76" t="s">
        <v>41</v>
      </c>
      <c r="D59" s="449" t="str">
        <f>IF(B59=1,X56,IF(B59=2,X57,IF(B59=3,X58,IF(B59=4,X59,IF(B59=5,X60,IF(B59=6,X61,IF(B59=7,X62,IF(B59=8,X63," "))))))))</f>
        <v>Baník</v>
      </c>
      <c r="E59" s="450"/>
      <c r="F59" s="450"/>
      <c r="G59" s="450"/>
      <c r="H59" s="450"/>
      <c r="I59" s="451"/>
      <c r="N59" s="88">
        <v>4</v>
      </c>
      <c r="P59" s="458" t="s">
        <v>42</v>
      </c>
      <c r="Q59" s="458"/>
      <c r="R59" s="458"/>
      <c r="S59" s="458"/>
      <c r="T59" s="458"/>
      <c r="U59" s="458"/>
      <c r="W59" s="89">
        <v>4</v>
      </c>
      <c r="X59" s="90" t="str">
        <f t="shared" si="6"/>
        <v>Proskovice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Proskovice B</v>
      </c>
    </row>
    <row r="60" spans="2:32" ht="18.75">
      <c r="B60" s="92">
        <v>4</v>
      </c>
      <c r="C60" s="76" t="s">
        <v>43</v>
      </c>
      <c r="D60" s="449" t="str">
        <f>IF(B60=1,X56,IF(B60=2,X57,IF(B60=3,X58,IF(B60=4,X59,IF(B60=5,X60,IF(B60=6,X61,IF(B60=7,X62,IF(B60=8,X63," "))))))))</f>
        <v>Proskovice B</v>
      </c>
      <c r="E60" s="450"/>
      <c r="F60" s="450"/>
      <c r="G60" s="450"/>
      <c r="H60" s="450"/>
      <c r="I60" s="451"/>
      <c r="N60" s="88">
        <v>5</v>
      </c>
      <c r="P60" s="458" t="s">
        <v>89</v>
      </c>
      <c r="Q60" s="458"/>
      <c r="R60" s="458"/>
      <c r="S60" s="458"/>
      <c r="T60" s="458"/>
      <c r="U60" s="458"/>
      <c r="W60" s="89">
        <v>5</v>
      </c>
      <c r="X60" s="90" t="str">
        <f t="shared" si="6"/>
        <v>Příbor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Příbor</v>
      </c>
    </row>
    <row r="61" spans="14:32" ht="15">
      <c r="N61" s="88">
        <v>6</v>
      </c>
      <c r="P61" s="458" t="s">
        <v>90</v>
      </c>
      <c r="Q61" s="458"/>
      <c r="R61" s="458"/>
      <c r="S61" s="458"/>
      <c r="T61" s="458"/>
      <c r="U61" s="458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440" t="s">
        <v>45</v>
      </c>
      <c r="F62" s="441"/>
      <c r="G62" s="441"/>
      <c r="H62" s="441"/>
      <c r="I62" s="441"/>
      <c r="J62" s="441"/>
      <c r="K62" s="441"/>
      <c r="L62" s="441"/>
      <c r="M62" s="441"/>
      <c r="N62" s="441" t="s">
        <v>46</v>
      </c>
      <c r="O62" s="441"/>
      <c r="P62" s="441"/>
      <c r="Q62" s="441"/>
      <c r="R62" s="441"/>
      <c r="S62" s="441"/>
      <c r="T62" s="441"/>
      <c r="U62" s="441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44"/>
      <c r="G63" s="462"/>
      <c r="H63" s="443" t="s">
        <v>48</v>
      </c>
      <c r="I63" s="444"/>
      <c r="J63" s="462" t="s">
        <v>48</v>
      </c>
      <c r="K63" s="443" t="s">
        <v>49</v>
      </c>
      <c r="L63" s="444"/>
      <c r="M63" s="444" t="s">
        <v>49</v>
      </c>
      <c r="N63" s="443" t="s">
        <v>50</v>
      </c>
      <c r="O63" s="444"/>
      <c r="P63" s="462"/>
      <c r="Q63" s="443" t="s">
        <v>51</v>
      </c>
      <c r="R63" s="444"/>
      <c r="S63" s="462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15" t="s">
        <v>124</v>
      </c>
      <c r="D64" s="316" t="s">
        <v>142</v>
      </c>
      <c r="E64" s="317">
        <v>6</v>
      </c>
      <c r="F64" s="318" t="s">
        <v>17</v>
      </c>
      <c r="G64" s="319">
        <v>1</v>
      </c>
      <c r="H64" s="320">
        <v>6</v>
      </c>
      <c r="I64" s="318" t="s">
        <v>17</v>
      </c>
      <c r="J64" s="319">
        <v>1</v>
      </c>
      <c r="K64" s="321"/>
      <c r="L64" s="322" t="s">
        <v>17</v>
      </c>
      <c r="M64" s="323"/>
      <c r="N64" s="104">
        <f>E64+H64+K64</f>
        <v>12</v>
      </c>
      <c r="O64" s="105" t="s">
        <v>17</v>
      </c>
      <c r="P64" s="106">
        <f>G64+J64+M64</f>
        <v>2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24" t="s">
        <v>126</v>
      </c>
      <c r="D65" s="315" t="s">
        <v>93</v>
      </c>
      <c r="E65" s="317">
        <v>6</v>
      </c>
      <c r="F65" s="318" t="s">
        <v>17</v>
      </c>
      <c r="G65" s="319">
        <v>4</v>
      </c>
      <c r="H65" s="320">
        <v>6</v>
      </c>
      <c r="I65" s="318" t="s">
        <v>17</v>
      </c>
      <c r="J65" s="319">
        <v>2</v>
      </c>
      <c r="K65" s="321"/>
      <c r="L65" s="322" t="s">
        <v>17</v>
      </c>
      <c r="M65" s="323"/>
      <c r="N65" s="104">
        <f>E65+H65+K65</f>
        <v>12</v>
      </c>
      <c r="O65" s="105" t="s">
        <v>17</v>
      </c>
      <c r="P65" s="106">
        <f>G65+J65+M65</f>
        <v>6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459" t="s">
        <v>49</v>
      </c>
      <c r="C66" s="324" t="s">
        <v>124</v>
      </c>
      <c r="D66" s="316" t="s">
        <v>93</v>
      </c>
      <c r="E66" s="442">
        <v>6</v>
      </c>
      <c r="F66" s="439" t="s">
        <v>17</v>
      </c>
      <c r="G66" s="437">
        <v>0</v>
      </c>
      <c r="H66" s="438">
        <v>7</v>
      </c>
      <c r="I66" s="439" t="s">
        <v>17</v>
      </c>
      <c r="J66" s="437">
        <v>6</v>
      </c>
      <c r="K66" s="336"/>
      <c r="L66" s="338" t="s">
        <v>17</v>
      </c>
      <c r="M66" s="334"/>
      <c r="N66" s="447">
        <f>E66+H66+K66</f>
        <v>13</v>
      </c>
      <c r="O66" s="454" t="s">
        <v>17</v>
      </c>
      <c r="P66" s="456">
        <f>G66+J66+M66</f>
        <v>6</v>
      </c>
      <c r="Q66" s="447">
        <f>SUM(AG66:AI66)</f>
        <v>2</v>
      </c>
      <c r="R66" s="454" t="s">
        <v>17</v>
      </c>
      <c r="S66" s="456">
        <f>SUM(AJ66:AL66)</f>
        <v>0</v>
      </c>
      <c r="T66" s="445">
        <f>IF(Q66&gt;S66,1,0)</f>
        <v>1</v>
      </c>
      <c r="U66" s="452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34" ht="22.5" customHeight="1">
      <c r="B67" s="460"/>
      <c r="C67" s="325" t="s">
        <v>126</v>
      </c>
      <c r="D67" s="326" t="s">
        <v>142</v>
      </c>
      <c r="E67" s="442"/>
      <c r="F67" s="439"/>
      <c r="G67" s="437"/>
      <c r="H67" s="438"/>
      <c r="I67" s="439"/>
      <c r="J67" s="437"/>
      <c r="K67" s="337"/>
      <c r="L67" s="339"/>
      <c r="M67" s="335"/>
      <c r="N67" s="448"/>
      <c r="O67" s="455"/>
      <c r="P67" s="457"/>
      <c r="Q67" s="448"/>
      <c r="R67" s="455"/>
      <c r="S67" s="457"/>
      <c r="T67" s="446"/>
      <c r="U67" s="453"/>
      <c r="V67" s="111"/>
      <c r="Y67" s="313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37</v>
      </c>
      <c r="O68" s="105" t="s">
        <v>17</v>
      </c>
      <c r="P68" s="116">
        <f>SUM(P64:P67)</f>
        <v>14</v>
      </c>
      <c r="Q68" s="115">
        <f>SUM(Q64:Q67)</f>
        <v>6</v>
      </c>
      <c r="R68" s="117" t="s">
        <v>17</v>
      </c>
      <c r="S68" s="116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Baník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9">
    <mergeCell ref="G41:G42"/>
    <mergeCell ref="E16:E17"/>
    <mergeCell ref="F16:F17"/>
    <mergeCell ref="G16:G17"/>
    <mergeCell ref="H16:H17"/>
    <mergeCell ref="E37:M37"/>
    <mergeCell ref="I16:I17"/>
    <mergeCell ref="J16:J17"/>
    <mergeCell ref="I41:I42"/>
    <mergeCell ref="J41:J42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N62:U62"/>
    <mergeCell ref="Q38:S38"/>
    <mergeCell ref="B41:B42"/>
    <mergeCell ref="N41:N42"/>
    <mergeCell ref="P54:U54"/>
    <mergeCell ref="Q41:Q42"/>
    <mergeCell ref="R41:R42"/>
    <mergeCell ref="S41:S42"/>
    <mergeCell ref="P53:Q53"/>
    <mergeCell ref="E41:E42"/>
    <mergeCell ref="N63:P63"/>
    <mergeCell ref="Q63:S63"/>
    <mergeCell ref="P56:U56"/>
    <mergeCell ref="P57:U57"/>
    <mergeCell ref="P58:U58"/>
    <mergeCell ref="H41:H42"/>
    <mergeCell ref="F41:F42"/>
    <mergeCell ref="P60:U60"/>
    <mergeCell ref="T53:U53"/>
    <mergeCell ref="T41:T42"/>
    <mergeCell ref="U41:U42"/>
    <mergeCell ref="O41:O42"/>
    <mergeCell ref="P41:P42"/>
    <mergeCell ref="P61:U61"/>
    <mergeCell ref="B66:B67"/>
    <mergeCell ref="D59:I59"/>
    <mergeCell ref="P59:U59"/>
    <mergeCell ref="E63:G63"/>
    <mergeCell ref="H63:J63"/>
    <mergeCell ref="T66:T67"/>
    <mergeCell ref="N66:N67"/>
    <mergeCell ref="D60:I60"/>
    <mergeCell ref="U66:U67"/>
    <mergeCell ref="O66:O67"/>
    <mergeCell ref="P66:P67"/>
    <mergeCell ref="Q66:Q67"/>
    <mergeCell ref="R66:R67"/>
    <mergeCell ref="S66:S67"/>
    <mergeCell ref="F66:F67"/>
    <mergeCell ref="G66:G67"/>
    <mergeCell ref="H66:H67"/>
    <mergeCell ref="I66:I67"/>
    <mergeCell ref="J66:J67"/>
    <mergeCell ref="E62:M62"/>
    <mergeCell ref="E66:E67"/>
    <mergeCell ref="K63:M63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5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69" t="s">
        <v>35</v>
      </c>
      <c r="Q3" s="469"/>
      <c r="R3" s="78"/>
      <c r="S3" s="78"/>
      <c r="T3" s="465">
        <f>'Utkání-výsledky'!K2</f>
        <v>2019</v>
      </c>
      <c r="U3" s="465"/>
      <c r="X3" s="79" t="s">
        <v>0</v>
      </c>
    </row>
    <row r="4" spans="3:32" ht="18.75">
      <c r="C4" s="80" t="s">
        <v>36</v>
      </c>
      <c r="D4" s="81"/>
      <c r="N4" s="82">
        <v>6</v>
      </c>
      <c r="P4" s="466" t="str">
        <f>IF(N4=1,P6,IF(N4=2,P7,IF(N4=3,P8,IF(N4=4,P9,IF(N4=5,P10,IF(N4=6,P11," "))))))</f>
        <v>ŽENY II.</v>
      </c>
      <c r="Q4" s="467"/>
      <c r="R4" s="467"/>
      <c r="S4" s="467"/>
      <c r="T4" s="467"/>
      <c r="U4" s="46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63" t="s">
        <v>38</v>
      </c>
      <c r="Q6" s="463"/>
      <c r="R6" s="463"/>
      <c r="S6" s="463"/>
      <c r="T6" s="463"/>
      <c r="U6" s="463"/>
      <c r="W6" s="89">
        <v>1</v>
      </c>
      <c r="X6" s="90" t="str">
        <f>IF($N$4=1,AA6,IF($N$4=2,AB6,IF($N$4=3,AC6,IF($N$4=4,AD6,IF($N$4=5,AE6,IF($N$4=6,AF6," "))))))</f>
        <v> Opava</v>
      </c>
      <c r="AA6" s="1">
        <f>'1.'!AA6</f>
        <v>0</v>
      </c>
      <c r="AD6" s="1">
        <f>'1.'!AD6</f>
        <v>0</v>
      </c>
      <c r="AF6" s="1" t="str">
        <f>'Utkání-výsledky'!N5</f>
        <v> Opava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64" t="s">
        <v>79</v>
      </c>
      <c r="Q7" s="463"/>
      <c r="R7" s="463"/>
      <c r="S7" s="463"/>
      <c r="T7" s="463"/>
      <c r="U7" s="463"/>
      <c r="W7" s="89">
        <v>2</v>
      </c>
      <c r="X7" s="90" t="str">
        <f aca="true" t="shared" si="0" ref="X7:X13">IF($N$4=1,AA7,IF($N$4=2,AB7,IF($N$4=3,AC7,IF($N$4=4,AD7,IF($N$4=5,AE7,IF($N$4=6,AF7," "))))))</f>
        <v>Hrabová</v>
      </c>
      <c r="AA7" s="1">
        <f>'1.'!AA7</f>
        <v>0</v>
      </c>
      <c r="AD7" s="1">
        <f>'1.'!AD7</f>
        <v>0</v>
      </c>
      <c r="AF7" s="1" t="str">
        <f>'Utkání-výsledky'!N6</f>
        <v>Hrabová</v>
      </c>
    </row>
    <row r="8" spans="3:32" ht="15" customHeight="1">
      <c r="C8" s="80"/>
      <c r="N8" s="88">
        <v>3</v>
      </c>
      <c r="P8" s="458" t="s">
        <v>40</v>
      </c>
      <c r="Q8" s="458"/>
      <c r="R8" s="458"/>
      <c r="S8" s="458"/>
      <c r="T8" s="458"/>
      <c r="U8" s="458"/>
      <c r="W8" s="89">
        <v>3</v>
      </c>
      <c r="X8" s="90" t="str">
        <f t="shared" si="0"/>
        <v>Baník</v>
      </c>
      <c r="AA8" s="1">
        <f>'1.'!AA8</f>
        <v>0</v>
      </c>
      <c r="AD8" s="1">
        <f>'1.'!AD8</f>
        <v>0</v>
      </c>
      <c r="AF8" s="1" t="str">
        <f>'Utkání-výsledky'!N7</f>
        <v>Baník</v>
      </c>
    </row>
    <row r="9" spans="2:32" ht="18.75">
      <c r="B9" s="92">
        <v>6</v>
      </c>
      <c r="C9" s="76" t="s">
        <v>41</v>
      </c>
      <c r="D9" s="470" t="str">
        <f>IF(B9=1,X6,IF(B9=2,X7,IF(B9=3,X8,IF(B9=4,X9,IF(B9=5,X10,IF(B9=6,X11,IF(B9=7,X12,IF(B9=8,X13," "))))))))</f>
        <v>VOLNÝ  LOS</v>
      </c>
      <c r="E9" s="471"/>
      <c r="F9" s="471"/>
      <c r="G9" s="471"/>
      <c r="H9" s="471"/>
      <c r="I9" s="472"/>
      <c r="N9" s="88">
        <v>4</v>
      </c>
      <c r="P9" s="458" t="s">
        <v>42</v>
      </c>
      <c r="Q9" s="458"/>
      <c r="R9" s="458"/>
      <c r="S9" s="458"/>
      <c r="T9" s="458"/>
      <c r="U9" s="458"/>
      <c r="W9" s="89">
        <v>4</v>
      </c>
      <c r="X9" s="90" t="str">
        <f t="shared" si="0"/>
        <v>Proskovice B</v>
      </c>
      <c r="AA9" s="1">
        <f>'1.'!AA9</f>
        <v>0</v>
      </c>
      <c r="AD9" s="1">
        <f>'1.'!AD9</f>
        <v>0</v>
      </c>
      <c r="AF9" s="1" t="str">
        <f>'Utkání-výsledky'!N8</f>
        <v>Proskovice B</v>
      </c>
    </row>
    <row r="10" spans="2:32" ht="19.5" customHeight="1">
      <c r="B10" s="92">
        <v>4</v>
      </c>
      <c r="C10" s="76" t="s">
        <v>43</v>
      </c>
      <c r="D10" s="470" t="str">
        <f>IF(B10=1,X6,IF(B10=2,X7,IF(B10=3,X8,IF(B10=4,X9,IF(B10=5,X10,IF(B10=6,X11,IF(B10=7,X12,IF(B10=8,X13," "))))))))</f>
        <v>Proskovice B</v>
      </c>
      <c r="E10" s="471"/>
      <c r="F10" s="471"/>
      <c r="G10" s="471"/>
      <c r="H10" s="471"/>
      <c r="I10" s="472"/>
      <c r="N10" s="88">
        <v>5</v>
      </c>
      <c r="P10" s="458" t="s">
        <v>89</v>
      </c>
      <c r="Q10" s="458"/>
      <c r="R10" s="458"/>
      <c r="S10" s="458"/>
      <c r="T10" s="458"/>
      <c r="U10" s="458"/>
      <c r="W10" s="89">
        <v>5</v>
      </c>
      <c r="X10" s="90" t="str">
        <f t="shared" si="0"/>
        <v>Příbor</v>
      </c>
      <c r="AA10" s="1">
        <f>'1.'!AA10</f>
        <v>0</v>
      </c>
      <c r="AD10" s="1">
        <f>'1.'!AD10</f>
        <v>0</v>
      </c>
      <c r="AF10" s="1" t="str">
        <f>'Utkání-výsledky'!N9</f>
        <v>Příbor</v>
      </c>
    </row>
    <row r="11" spans="14:32" ht="15.75" customHeight="1">
      <c r="N11" s="88">
        <v>6</v>
      </c>
      <c r="P11" s="458" t="s">
        <v>90</v>
      </c>
      <c r="Q11" s="458"/>
      <c r="R11" s="458"/>
      <c r="S11" s="458"/>
      <c r="T11" s="458"/>
      <c r="U11" s="458"/>
      <c r="W11" s="89">
        <v>6</v>
      </c>
      <c r="X11" s="90" t="str">
        <f t="shared" si="0"/>
        <v>VOLNÝ  LOS</v>
      </c>
      <c r="AA11" s="1">
        <f>'1.'!AA11</f>
        <v>0</v>
      </c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440" t="s">
        <v>45</v>
      </c>
      <c r="F12" s="441"/>
      <c r="G12" s="441"/>
      <c r="H12" s="441"/>
      <c r="I12" s="441"/>
      <c r="J12" s="441"/>
      <c r="K12" s="441"/>
      <c r="L12" s="441"/>
      <c r="M12" s="441"/>
      <c r="N12" s="441" t="s">
        <v>46</v>
      </c>
      <c r="O12" s="441"/>
      <c r="P12" s="441"/>
      <c r="Q12" s="441"/>
      <c r="R12" s="441"/>
      <c r="S12" s="441"/>
      <c r="T12" s="441"/>
      <c r="U12" s="441"/>
      <c r="V12" s="95"/>
      <c r="W12" s="89">
        <v>7</v>
      </c>
      <c r="X12" s="90">
        <f t="shared" si="0"/>
        <v>0</v>
      </c>
      <c r="AA12" s="1">
        <f>'1.'!AA12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44"/>
      <c r="G13" s="462"/>
      <c r="H13" s="443" t="s">
        <v>48</v>
      </c>
      <c r="I13" s="444"/>
      <c r="J13" s="462" t="s">
        <v>48</v>
      </c>
      <c r="K13" s="443" t="s">
        <v>49</v>
      </c>
      <c r="L13" s="444"/>
      <c r="M13" s="444" t="s">
        <v>49</v>
      </c>
      <c r="N13" s="443" t="s">
        <v>50</v>
      </c>
      <c r="O13" s="444"/>
      <c r="P13" s="462"/>
      <c r="Q13" s="443" t="s">
        <v>51</v>
      </c>
      <c r="R13" s="444"/>
      <c r="S13" s="462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89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9" t="s">
        <v>49</v>
      </c>
      <c r="C16" s="324"/>
      <c r="D16" s="316"/>
      <c r="E16" s="442"/>
      <c r="F16" s="439" t="s">
        <v>17</v>
      </c>
      <c r="G16" s="437"/>
      <c r="H16" s="438"/>
      <c r="I16" s="439" t="s">
        <v>17</v>
      </c>
      <c r="J16" s="437"/>
      <c r="K16" s="336"/>
      <c r="L16" s="338" t="s">
        <v>17</v>
      </c>
      <c r="M16" s="334"/>
      <c r="N16" s="447">
        <f>E16+H16+K16</f>
        <v>0</v>
      </c>
      <c r="O16" s="454" t="s">
        <v>17</v>
      </c>
      <c r="P16" s="456">
        <f>G16+J16+M16</f>
        <v>0</v>
      </c>
      <c r="Q16" s="447">
        <f>SUM(AG16:AI16)</f>
        <v>0</v>
      </c>
      <c r="R16" s="454" t="s">
        <v>17</v>
      </c>
      <c r="S16" s="456">
        <f>SUM(AJ16:AL16)</f>
        <v>0</v>
      </c>
      <c r="T16" s="445">
        <f>IF(Q16&gt;S16,1,0)</f>
        <v>0</v>
      </c>
      <c r="U16" s="452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60"/>
      <c r="C17" s="325"/>
      <c r="D17" s="326"/>
      <c r="E17" s="442"/>
      <c r="F17" s="439"/>
      <c r="G17" s="437"/>
      <c r="H17" s="438"/>
      <c r="I17" s="439"/>
      <c r="J17" s="437"/>
      <c r="K17" s="337"/>
      <c r="L17" s="339"/>
      <c r="M17" s="335"/>
      <c r="N17" s="448"/>
      <c r="O17" s="455"/>
      <c r="P17" s="457"/>
      <c r="Q17" s="448"/>
      <c r="R17" s="455"/>
      <c r="S17" s="457"/>
      <c r="T17" s="446"/>
      <c r="U17" s="453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69" t="s">
        <v>35</v>
      </c>
      <c r="Q28" s="469"/>
      <c r="R28" s="78"/>
      <c r="S28" s="78"/>
      <c r="T28" s="465">
        <f>T3</f>
        <v>2019</v>
      </c>
      <c r="U28" s="465"/>
      <c r="X28" s="79" t="s">
        <v>0</v>
      </c>
    </row>
    <row r="29" spans="3:32" ht="18.75">
      <c r="C29" s="80" t="s">
        <v>36</v>
      </c>
      <c r="D29" s="125"/>
      <c r="N29" s="82">
        <v>6</v>
      </c>
      <c r="P29" s="466" t="str">
        <f>IF(N29=1,P31,IF(N29=2,P32,IF(N29=3,P33,IF(N29=4,P34,IF(N29=5,P35,IF(N29=6,P36," "))))))</f>
        <v>ŽENY II.</v>
      </c>
      <c r="Q29" s="467"/>
      <c r="R29" s="467"/>
      <c r="S29" s="467"/>
      <c r="T29" s="467"/>
      <c r="U29" s="46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102</v>
      </c>
      <c r="E31" s="87"/>
      <c r="F31" s="87"/>
      <c r="N31" s="88">
        <v>1</v>
      </c>
      <c r="P31" s="463" t="s">
        <v>38</v>
      </c>
      <c r="Q31" s="463"/>
      <c r="R31" s="463"/>
      <c r="S31" s="463"/>
      <c r="T31" s="463"/>
      <c r="U31" s="463"/>
      <c r="W31" s="89">
        <v>1</v>
      </c>
      <c r="X31" s="90" t="str">
        <f>X6</f>
        <v> Opava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 Opava</v>
      </c>
    </row>
    <row r="32" spans="3:32" ht="15" customHeight="1">
      <c r="C32" s="80" t="s">
        <v>39</v>
      </c>
      <c r="D32" s="173">
        <v>43729</v>
      </c>
      <c r="E32" s="91"/>
      <c r="F32" s="91"/>
      <c r="N32" s="88">
        <v>2</v>
      </c>
      <c r="P32" s="464" t="s">
        <v>79</v>
      </c>
      <c r="Q32" s="463"/>
      <c r="R32" s="463"/>
      <c r="S32" s="463"/>
      <c r="T32" s="463"/>
      <c r="U32" s="463"/>
      <c r="W32" s="89">
        <v>2</v>
      </c>
      <c r="X32" s="90" t="str">
        <f aca="true" t="shared" si="3" ref="X32:X38">X7</f>
        <v>Hrabová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Hrabová</v>
      </c>
    </row>
    <row r="33" spans="3:32" ht="15" customHeight="1">
      <c r="C33" s="80"/>
      <c r="N33" s="88">
        <v>3</v>
      </c>
      <c r="P33" s="458" t="s">
        <v>40</v>
      </c>
      <c r="Q33" s="458"/>
      <c r="R33" s="458"/>
      <c r="S33" s="458"/>
      <c r="T33" s="458"/>
      <c r="U33" s="458"/>
      <c r="W33" s="89">
        <v>3</v>
      </c>
      <c r="X33" s="90" t="str">
        <f t="shared" si="3"/>
        <v>Baník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Baník</v>
      </c>
    </row>
    <row r="34" spans="2:32" ht="18.75">
      <c r="B34" s="92">
        <v>5</v>
      </c>
      <c r="C34" s="76" t="s">
        <v>41</v>
      </c>
      <c r="D34" s="449" t="str">
        <f>IF(B34=1,X31,IF(B34=2,X32,IF(B34=3,X33,IF(B34=4,X34,IF(B34=5,X35,IF(B34=6,X36,IF(B34=7,X37,IF(B34=8,X38," "))))))))</f>
        <v>Příbor</v>
      </c>
      <c r="E34" s="450"/>
      <c r="F34" s="450"/>
      <c r="G34" s="450"/>
      <c r="H34" s="450"/>
      <c r="I34" s="451"/>
      <c r="N34" s="88">
        <v>4</v>
      </c>
      <c r="P34" s="458" t="s">
        <v>42</v>
      </c>
      <c r="Q34" s="458"/>
      <c r="R34" s="458"/>
      <c r="S34" s="458"/>
      <c r="T34" s="458"/>
      <c r="U34" s="458"/>
      <c r="W34" s="89">
        <v>4</v>
      </c>
      <c r="X34" s="90" t="str">
        <f t="shared" si="3"/>
        <v>Proskovice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Proskovice B</v>
      </c>
    </row>
    <row r="35" spans="2:32" ht="18.75">
      <c r="B35" s="92">
        <v>3</v>
      </c>
      <c r="C35" s="76" t="s">
        <v>43</v>
      </c>
      <c r="D35" s="449" t="str">
        <f>IF(B35=1,X31,IF(B35=2,X32,IF(B35=3,X33,IF(B35=4,X34,IF(B35=5,X35,IF(B35=6,X36,IF(B35=7,X37,IF(B35=8,X38," "))))))))</f>
        <v>Baník</v>
      </c>
      <c r="E35" s="450"/>
      <c r="F35" s="450"/>
      <c r="G35" s="450"/>
      <c r="H35" s="450"/>
      <c r="I35" s="451"/>
      <c r="N35" s="88">
        <v>5</v>
      </c>
      <c r="P35" s="458" t="s">
        <v>89</v>
      </c>
      <c r="Q35" s="458"/>
      <c r="R35" s="458"/>
      <c r="S35" s="458"/>
      <c r="T35" s="458"/>
      <c r="U35" s="458"/>
      <c r="W35" s="89">
        <v>5</v>
      </c>
      <c r="X35" s="90" t="str">
        <f t="shared" si="3"/>
        <v>Příbor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Příbor</v>
      </c>
    </row>
    <row r="36" spans="14:32" ht="15">
      <c r="N36" s="88">
        <v>6</v>
      </c>
      <c r="P36" s="458" t="s">
        <v>90</v>
      </c>
      <c r="Q36" s="458"/>
      <c r="R36" s="458"/>
      <c r="S36" s="458"/>
      <c r="T36" s="458"/>
      <c r="U36" s="458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440" t="s">
        <v>45</v>
      </c>
      <c r="F37" s="441"/>
      <c r="G37" s="441"/>
      <c r="H37" s="441"/>
      <c r="I37" s="441"/>
      <c r="J37" s="441"/>
      <c r="K37" s="441"/>
      <c r="L37" s="441"/>
      <c r="M37" s="441"/>
      <c r="N37" s="441" t="s">
        <v>46</v>
      </c>
      <c r="O37" s="441"/>
      <c r="P37" s="441"/>
      <c r="Q37" s="441"/>
      <c r="R37" s="441"/>
      <c r="S37" s="441"/>
      <c r="T37" s="441"/>
      <c r="U37" s="441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44"/>
      <c r="G38" s="462"/>
      <c r="H38" s="443" t="s">
        <v>48</v>
      </c>
      <c r="I38" s="444"/>
      <c r="J38" s="462" t="s">
        <v>48</v>
      </c>
      <c r="K38" s="443" t="s">
        <v>49</v>
      </c>
      <c r="L38" s="444"/>
      <c r="M38" s="444" t="s">
        <v>49</v>
      </c>
      <c r="N38" s="443" t="s">
        <v>50</v>
      </c>
      <c r="O38" s="444"/>
      <c r="P38" s="462"/>
      <c r="Q38" s="443" t="s">
        <v>51</v>
      </c>
      <c r="R38" s="444"/>
      <c r="S38" s="462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131</v>
      </c>
      <c r="D39" s="316" t="s">
        <v>144</v>
      </c>
      <c r="E39" s="317">
        <v>1</v>
      </c>
      <c r="F39" s="318" t="s">
        <v>17</v>
      </c>
      <c r="G39" s="319">
        <v>6</v>
      </c>
      <c r="H39" s="320">
        <v>5</v>
      </c>
      <c r="I39" s="318" t="s">
        <v>17</v>
      </c>
      <c r="J39" s="319">
        <v>7</v>
      </c>
      <c r="K39" s="321"/>
      <c r="L39" s="322" t="s">
        <v>17</v>
      </c>
      <c r="M39" s="323"/>
      <c r="N39" s="104">
        <f>E39+H39+K39</f>
        <v>6</v>
      </c>
      <c r="O39" s="105" t="s">
        <v>17</v>
      </c>
      <c r="P39" s="106">
        <f>G39+J39+M39</f>
        <v>13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133</v>
      </c>
      <c r="D40" s="315" t="s">
        <v>91</v>
      </c>
      <c r="E40" s="317">
        <v>6</v>
      </c>
      <c r="F40" s="318" t="s">
        <v>17</v>
      </c>
      <c r="G40" s="319">
        <v>2</v>
      </c>
      <c r="H40" s="320">
        <v>5</v>
      </c>
      <c r="I40" s="318" t="s">
        <v>17</v>
      </c>
      <c r="J40" s="319">
        <v>7</v>
      </c>
      <c r="K40" s="321">
        <v>7</v>
      </c>
      <c r="L40" s="322" t="s">
        <v>17</v>
      </c>
      <c r="M40" s="323">
        <v>6</v>
      </c>
      <c r="N40" s="104">
        <f>E40+H40+K40</f>
        <v>18</v>
      </c>
      <c r="O40" s="105" t="s">
        <v>17</v>
      </c>
      <c r="P40" s="106">
        <f>G40+J40+M40</f>
        <v>15</v>
      </c>
      <c r="Q40" s="104">
        <f>SUM(AG40:AI40)</f>
        <v>2</v>
      </c>
      <c r="R40" s="105" t="s">
        <v>17</v>
      </c>
      <c r="S40" s="106">
        <f>SUM(AJ40:AL40)</f>
        <v>1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1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59" t="s">
        <v>49</v>
      </c>
      <c r="C41" s="324" t="s">
        <v>131</v>
      </c>
      <c r="D41" s="316" t="s">
        <v>144</v>
      </c>
      <c r="E41" s="442">
        <v>4</v>
      </c>
      <c r="F41" s="439" t="s">
        <v>17</v>
      </c>
      <c r="G41" s="437">
        <v>6</v>
      </c>
      <c r="H41" s="438">
        <v>4</v>
      </c>
      <c r="I41" s="439" t="s">
        <v>17</v>
      </c>
      <c r="J41" s="437">
        <v>6</v>
      </c>
      <c r="K41" s="336"/>
      <c r="L41" s="338" t="s">
        <v>17</v>
      </c>
      <c r="M41" s="334"/>
      <c r="N41" s="447">
        <f>E41+H41+K41</f>
        <v>8</v>
      </c>
      <c r="O41" s="454" t="s">
        <v>17</v>
      </c>
      <c r="P41" s="456">
        <f>G41+J41+M41</f>
        <v>12</v>
      </c>
      <c r="Q41" s="447">
        <f>SUM(AG41:AI41)</f>
        <v>0</v>
      </c>
      <c r="R41" s="454" t="s">
        <v>17</v>
      </c>
      <c r="S41" s="456">
        <f>SUM(AJ41:AL41)</f>
        <v>2</v>
      </c>
      <c r="T41" s="445">
        <f>IF(Q41&gt;S41,1,0)</f>
        <v>0</v>
      </c>
      <c r="U41" s="452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60"/>
      <c r="C42" s="325" t="s">
        <v>133</v>
      </c>
      <c r="D42" s="326" t="s">
        <v>91</v>
      </c>
      <c r="E42" s="442"/>
      <c r="F42" s="439"/>
      <c r="G42" s="437"/>
      <c r="H42" s="438"/>
      <c r="I42" s="439"/>
      <c r="J42" s="437"/>
      <c r="K42" s="337"/>
      <c r="L42" s="339"/>
      <c r="M42" s="335"/>
      <c r="N42" s="448"/>
      <c r="O42" s="455"/>
      <c r="P42" s="457"/>
      <c r="Q42" s="448"/>
      <c r="R42" s="455"/>
      <c r="S42" s="457"/>
      <c r="T42" s="446"/>
      <c r="U42" s="453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32</v>
      </c>
      <c r="O43" s="105" t="s">
        <v>17</v>
      </c>
      <c r="P43" s="116">
        <f>SUM(P39:P42)</f>
        <v>40</v>
      </c>
      <c r="Q43" s="132">
        <f>SUM(Q39:Q42)</f>
        <v>2</v>
      </c>
      <c r="R43" s="134" t="s">
        <v>17</v>
      </c>
      <c r="S43" s="133">
        <f>SUM(S39:S42)</f>
        <v>5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Baník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69" t="s">
        <v>35</v>
      </c>
      <c r="Q53" s="469"/>
      <c r="R53" s="78"/>
      <c r="S53" s="78"/>
      <c r="T53" s="465">
        <f>T3</f>
        <v>2019</v>
      </c>
      <c r="U53" s="465"/>
      <c r="X53" s="79" t="s">
        <v>0</v>
      </c>
    </row>
    <row r="54" spans="3:32" ht="18.75">
      <c r="C54" s="80" t="s">
        <v>36</v>
      </c>
      <c r="D54" s="125"/>
      <c r="N54" s="82">
        <v>6</v>
      </c>
      <c r="P54" s="466" t="str">
        <f>IF(N54=1,P56,IF(N54=2,P57,IF(N54=3,P58,IF(N54=4,P59,IF(N54=5,P60,IF(N54=6,P61," "))))))</f>
        <v>ŽENY II.</v>
      </c>
      <c r="Q54" s="467"/>
      <c r="R54" s="467"/>
      <c r="S54" s="467"/>
      <c r="T54" s="467"/>
      <c r="U54" s="46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103</v>
      </c>
      <c r="E56" s="87"/>
      <c r="F56" s="87"/>
      <c r="N56" s="88">
        <v>1</v>
      </c>
      <c r="P56" s="463" t="s">
        <v>38</v>
      </c>
      <c r="Q56" s="463"/>
      <c r="R56" s="463"/>
      <c r="S56" s="463"/>
      <c r="T56" s="463"/>
      <c r="U56" s="463"/>
      <c r="W56" s="89">
        <v>1</v>
      </c>
      <c r="X56" s="90" t="str">
        <f>X6</f>
        <v> Opava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 Opava</v>
      </c>
    </row>
    <row r="57" spans="3:32" ht="15" customHeight="1">
      <c r="C57" s="80" t="s">
        <v>39</v>
      </c>
      <c r="D57" s="173">
        <v>43604</v>
      </c>
      <c r="E57" s="91"/>
      <c r="F57" s="91"/>
      <c r="N57" s="88">
        <v>2</v>
      </c>
      <c r="P57" s="464" t="s">
        <v>79</v>
      </c>
      <c r="Q57" s="463"/>
      <c r="R57" s="463"/>
      <c r="S57" s="463"/>
      <c r="T57" s="463"/>
      <c r="U57" s="463"/>
      <c r="W57" s="89">
        <v>2</v>
      </c>
      <c r="X57" s="90" t="str">
        <f aca="true" t="shared" si="6" ref="X57:X63">X7</f>
        <v>Hrabová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Hrabová</v>
      </c>
    </row>
    <row r="58" spans="3:32" ht="15" customHeight="1">
      <c r="C58" s="80"/>
      <c r="N58" s="88">
        <v>3</v>
      </c>
      <c r="P58" s="458" t="s">
        <v>40</v>
      </c>
      <c r="Q58" s="458"/>
      <c r="R58" s="458"/>
      <c r="S58" s="458"/>
      <c r="T58" s="458"/>
      <c r="U58" s="458"/>
      <c r="W58" s="89">
        <v>3</v>
      </c>
      <c r="X58" s="90" t="str">
        <f t="shared" si="6"/>
        <v>Baník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Baník</v>
      </c>
    </row>
    <row r="59" spans="2:32" ht="18.75">
      <c r="B59" s="92">
        <v>1</v>
      </c>
      <c r="C59" s="76" t="s">
        <v>41</v>
      </c>
      <c r="D59" s="449" t="str">
        <f>IF(B59=1,X56,IF(B59=2,X57,IF(B59=3,X58,IF(B59=4,X59,IF(B59=5,X60,IF(B59=6,X61,IF(B59=7,X62,IF(B59=8,X63," "))))))))</f>
        <v> Opava</v>
      </c>
      <c r="E59" s="450"/>
      <c r="F59" s="450"/>
      <c r="G59" s="450"/>
      <c r="H59" s="450"/>
      <c r="I59" s="451"/>
      <c r="N59" s="88">
        <v>4</v>
      </c>
      <c r="P59" s="458" t="s">
        <v>42</v>
      </c>
      <c r="Q59" s="458"/>
      <c r="R59" s="458"/>
      <c r="S59" s="458"/>
      <c r="T59" s="458"/>
      <c r="U59" s="458"/>
      <c r="W59" s="89">
        <v>4</v>
      </c>
      <c r="X59" s="90" t="str">
        <f t="shared" si="6"/>
        <v>Proskovice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Proskovice B</v>
      </c>
    </row>
    <row r="60" spans="2:32" ht="18.75">
      <c r="B60" s="92">
        <v>2</v>
      </c>
      <c r="C60" s="76" t="s">
        <v>43</v>
      </c>
      <c r="D60" s="449" t="str">
        <f>IF(B60=1,X56,IF(B60=2,X57,IF(B60=3,X58,IF(B60=4,X59,IF(B60=5,X60,IF(B60=6,X61,IF(B60=7,X62,IF(B60=8,X63," "))))))))</f>
        <v>Hrabová</v>
      </c>
      <c r="E60" s="450"/>
      <c r="F60" s="450"/>
      <c r="G60" s="450"/>
      <c r="H60" s="450"/>
      <c r="I60" s="451"/>
      <c r="N60" s="88">
        <v>5</v>
      </c>
      <c r="P60" s="458" t="s">
        <v>89</v>
      </c>
      <c r="Q60" s="458"/>
      <c r="R60" s="458"/>
      <c r="S60" s="458"/>
      <c r="T60" s="458"/>
      <c r="U60" s="458"/>
      <c r="W60" s="89">
        <v>5</v>
      </c>
      <c r="X60" s="90" t="str">
        <f t="shared" si="6"/>
        <v>Příbor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Příbor</v>
      </c>
    </row>
    <row r="61" spans="14:32" ht="15">
      <c r="N61" s="88">
        <v>6</v>
      </c>
      <c r="P61" s="458" t="s">
        <v>90</v>
      </c>
      <c r="Q61" s="458"/>
      <c r="R61" s="458"/>
      <c r="S61" s="458"/>
      <c r="T61" s="458"/>
      <c r="U61" s="458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440" t="s">
        <v>45</v>
      </c>
      <c r="F62" s="441"/>
      <c r="G62" s="441"/>
      <c r="H62" s="441"/>
      <c r="I62" s="441"/>
      <c r="J62" s="441"/>
      <c r="K62" s="441"/>
      <c r="L62" s="441"/>
      <c r="M62" s="441"/>
      <c r="N62" s="441" t="s">
        <v>46</v>
      </c>
      <c r="O62" s="441"/>
      <c r="P62" s="441"/>
      <c r="Q62" s="441"/>
      <c r="R62" s="441"/>
      <c r="S62" s="441"/>
      <c r="T62" s="441"/>
      <c r="U62" s="441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44"/>
      <c r="G63" s="462"/>
      <c r="H63" s="443" t="s">
        <v>48</v>
      </c>
      <c r="I63" s="444"/>
      <c r="J63" s="462" t="s">
        <v>48</v>
      </c>
      <c r="K63" s="443" t="s">
        <v>49</v>
      </c>
      <c r="L63" s="444"/>
      <c r="M63" s="444" t="s">
        <v>49</v>
      </c>
      <c r="N63" s="443" t="s">
        <v>50</v>
      </c>
      <c r="O63" s="444"/>
      <c r="P63" s="462"/>
      <c r="Q63" s="443" t="s">
        <v>51</v>
      </c>
      <c r="R63" s="444"/>
      <c r="S63" s="462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315" t="s">
        <v>114</v>
      </c>
      <c r="D64" s="316" t="s">
        <v>115</v>
      </c>
      <c r="E64" s="317">
        <v>6</v>
      </c>
      <c r="F64" s="318" t="s">
        <v>17</v>
      </c>
      <c r="G64" s="319">
        <v>1</v>
      </c>
      <c r="H64" s="320">
        <v>6</v>
      </c>
      <c r="I64" s="318" t="s">
        <v>17</v>
      </c>
      <c r="J64" s="319">
        <v>1</v>
      </c>
      <c r="K64" s="321"/>
      <c r="L64" s="322" t="s">
        <v>17</v>
      </c>
      <c r="M64" s="323"/>
      <c r="N64" s="104">
        <f>E64+H64+K64</f>
        <v>12</v>
      </c>
      <c r="O64" s="105" t="s">
        <v>17</v>
      </c>
      <c r="P64" s="106">
        <f>G64+J64+M64</f>
        <v>2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1.75" customHeight="1">
      <c r="B65" s="103" t="s">
        <v>48</v>
      </c>
      <c r="C65" s="324" t="s">
        <v>116</v>
      </c>
      <c r="D65" s="315" t="s">
        <v>118</v>
      </c>
      <c r="E65" s="317">
        <v>6</v>
      </c>
      <c r="F65" s="318" t="s">
        <v>17</v>
      </c>
      <c r="G65" s="319">
        <v>1</v>
      </c>
      <c r="H65" s="320">
        <v>6</v>
      </c>
      <c r="I65" s="318" t="s">
        <v>17</v>
      </c>
      <c r="J65" s="319">
        <v>2</v>
      </c>
      <c r="K65" s="321"/>
      <c r="L65" s="322" t="s">
        <v>17</v>
      </c>
      <c r="M65" s="323"/>
      <c r="N65" s="104">
        <f>E65+H65+K65</f>
        <v>12</v>
      </c>
      <c r="O65" s="105" t="s">
        <v>17</v>
      </c>
      <c r="P65" s="106">
        <f>G65+J65+M65</f>
        <v>3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3.25" customHeight="1">
      <c r="B66" s="459" t="s">
        <v>49</v>
      </c>
      <c r="C66" s="324" t="s">
        <v>116</v>
      </c>
      <c r="D66" s="316" t="s">
        <v>115</v>
      </c>
      <c r="E66" s="442">
        <v>6</v>
      </c>
      <c r="F66" s="439" t="s">
        <v>17</v>
      </c>
      <c r="G66" s="437">
        <v>1</v>
      </c>
      <c r="H66" s="438">
        <v>6</v>
      </c>
      <c r="I66" s="439" t="s">
        <v>17</v>
      </c>
      <c r="J66" s="437">
        <v>1</v>
      </c>
      <c r="K66" s="336"/>
      <c r="L66" s="338" t="s">
        <v>17</v>
      </c>
      <c r="M66" s="334"/>
      <c r="N66" s="447">
        <f>E66+H66+K66</f>
        <v>12</v>
      </c>
      <c r="O66" s="454" t="s">
        <v>17</v>
      </c>
      <c r="P66" s="456">
        <f>G66+J66+M66</f>
        <v>2</v>
      </c>
      <c r="Q66" s="447">
        <f>SUM(AG66:AI66)</f>
        <v>2</v>
      </c>
      <c r="R66" s="454" t="s">
        <v>17</v>
      </c>
      <c r="S66" s="456">
        <f>SUM(AJ66:AL66)</f>
        <v>0</v>
      </c>
      <c r="T66" s="445">
        <f>IF(Q66&gt;S66,1,0)</f>
        <v>1</v>
      </c>
      <c r="U66" s="452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7" customHeight="1">
      <c r="B67" s="460"/>
      <c r="C67" s="325" t="s">
        <v>117</v>
      </c>
      <c r="D67" s="326" t="s">
        <v>118</v>
      </c>
      <c r="E67" s="442"/>
      <c r="F67" s="439"/>
      <c r="G67" s="437"/>
      <c r="H67" s="438"/>
      <c r="I67" s="439"/>
      <c r="J67" s="437"/>
      <c r="K67" s="337"/>
      <c r="L67" s="339"/>
      <c r="M67" s="335"/>
      <c r="N67" s="448"/>
      <c r="O67" s="455"/>
      <c r="P67" s="457"/>
      <c r="Q67" s="448"/>
      <c r="R67" s="455"/>
      <c r="S67" s="457"/>
      <c r="T67" s="446"/>
      <c r="U67" s="453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36</v>
      </c>
      <c r="O68" s="105" t="s">
        <v>17</v>
      </c>
      <c r="P68" s="116">
        <f>SUM(P64:P67)</f>
        <v>7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 Opava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9">
    <mergeCell ref="E16:E17"/>
    <mergeCell ref="F16:F17"/>
    <mergeCell ref="G16:G17"/>
    <mergeCell ref="H16:H17"/>
    <mergeCell ref="I16:I17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38:S3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B41:B42"/>
    <mergeCell ref="N41:N42"/>
    <mergeCell ref="O41:O42"/>
    <mergeCell ref="P41:P42"/>
    <mergeCell ref="E63:G63"/>
    <mergeCell ref="U41:U42"/>
    <mergeCell ref="R41:R42"/>
    <mergeCell ref="S41:S42"/>
    <mergeCell ref="D59:I59"/>
    <mergeCell ref="P59:U59"/>
    <mergeCell ref="T41:T42"/>
    <mergeCell ref="P56:U56"/>
    <mergeCell ref="P57:U57"/>
    <mergeCell ref="P58:U58"/>
    <mergeCell ref="P54:U54"/>
    <mergeCell ref="Q41:Q42"/>
    <mergeCell ref="T66:T67"/>
    <mergeCell ref="P53:Q53"/>
    <mergeCell ref="T53:U53"/>
    <mergeCell ref="H63:J63"/>
    <mergeCell ref="K63:M63"/>
    <mergeCell ref="N63:P63"/>
    <mergeCell ref="D60:I60"/>
    <mergeCell ref="P60:U60"/>
    <mergeCell ref="E62:M62"/>
    <mergeCell ref="Q63:S63"/>
    <mergeCell ref="N66:N67"/>
    <mergeCell ref="N62:U62"/>
    <mergeCell ref="P61:U61"/>
    <mergeCell ref="B66:B67"/>
    <mergeCell ref="U66:U67"/>
    <mergeCell ref="O66:O67"/>
    <mergeCell ref="P66:P67"/>
    <mergeCell ref="Q66:Q67"/>
    <mergeCell ref="R66:R67"/>
    <mergeCell ref="S66:S67"/>
    <mergeCell ref="E41:E42"/>
    <mergeCell ref="F41:F42"/>
    <mergeCell ref="G41:G42"/>
    <mergeCell ref="H41:H42"/>
    <mergeCell ref="I41:I42"/>
    <mergeCell ref="J41:J42"/>
    <mergeCell ref="E66:E67"/>
    <mergeCell ref="F66:F67"/>
    <mergeCell ref="G66:G67"/>
    <mergeCell ref="H66:H67"/>
    <mergeCell ref="I66:I67"/>
    <mergeCell ref="J66:J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31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69" t="s">
        <v>35</v>
      </c>
      <c r="Q3" s="469"/>
      <c r="R3" s="78"/>
      <c r="S3" s="78"/>
      <c r="T3" s="465">
        <f>'Utkání-výsledky'!K2</f>
        <v>2019</v>
      </c>
      <c r="U3" s="465"/>
      <c r="X3" s="79" t="s">
        <v>0</v>
      </c>
    </row>
    <row r="4" spans="3:32" ht="18.75">
      <c r="C4" s="80" t="s">
        <v>36</v>
      </c>
      <c r="D4" s="81"/>
      <c r="N4" s="82">
        <v>6</v>
      </c>
      <c r="P4" s="466" t="str">
        <f>IF(N4=1,P6,IF(N4=2,P7,IF(N4=3,P8,IF(N4=4,P9,IF(N4=5,P10,IF(N4=6,P11," "))))))</f>
        <v>ŽENY II.</v>
      </c>
      <c r="Q4" s="467"/>
      <c r="R4" s="467"/>
      <c r="S4" s="467"/>
      <c r="T4" s="467"/>
      <c r="U4" s="46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63" t="s">
        <v>38</v>
      </c>
      <c r="Q6" s="463"/>
      <c r="R6" s="463"/>
      <c r="S6" s="463"/>
      <c r="T6" s="463"/>
      <c r="U6" s="463"/>
      <c r="W6" s="89">
        <v>1</v>
      </c>
      <c r="X6" s="90" t="str">
        <f>IF($N$4=1,AA6,IF($N$4=2,AB6,IF($N$4=3,AC6,IF($N$4=4,AD6,IF($N$4=5,AE6,IF($N$4=6,AF6," "))))))</f>
        <v> Opava</v>
      </c>
      <c r="AA6" s="1">
        <f>'1.'!AA6</f>
        <v>0</v>
      </c>
      <c r="AB6" s="257"/>
      <c r="AD6" s="1">
        <f>'1.'!AD6</f>
        <v>0</v>
      </c>
      <c r="AF6" s="1" t="str">
        <f>'Utkání-výsledky'!N5</f>
        <v> Opava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64" t="s">
        <v>79</v>
      </c>
      <c r="Q7" s="463"/>
      <c r="R7" s="463"/>
      <c r="S7" s="463"/>
      <c r="T7" s="463"/>
      <c r="U7" s="463"/>
      <c r="W7" s="89">
        <v>2</v>
      </c>
      <c r="X7" s="90" t="str">
        <f aca="true" t="shared" si="0" ref="X7:X13">IF($N$4=1,AA7,IF($N$4=2,AB7,IF($N$4=3,AC7,IF($N$4=4,AD7,IF($N$4=5,AE7,IF($N$4=6,AF7," "))))))</f>
        <v>Hrabová</v>
      </c>
      <c r="AA7" s="1">
        <f>'1.'!AA7</f>
        <v>0</v>
      </c>
      <c r="AB7" s="257"/>
      <c r="AD7" s="1">
        <f>'1.'!AD7</f>
        <v>0</v>
      </c>
      <c r="AF7" s="1" t="str">
        <f>'Utkání-výsledky'!N6</f>
        <v>Hrabová</v>
      </c>
    </row>
    <row r="8" spans="3:32" ht="15" customHeight="1">
      <c r="C8" s="80"/>
      <c r="N8" s="88">
        <v>3</v>
      </c>
      <c r="P8" s="458" t="s">
        <v>40</v>
      </c>
      <c r="Q8" s="458"/>
      <c r="R8" s="458"/>
      <c r="S8" s="458"/>
      <c r="T8" s="458"/>
      <c r="U8" s="458"/>
      <c r="W8" s="89">
        <v>3</v>
      </c>
      <c r="X8" s="90" t="str">
        <f t="shared" si="0"/>
        <v>Baník</v>
      </c>
      <c r="AA8" s="1">
        <f>'1.'!AA8</f>
        <v>0</v>
      </c>
      <c r="AB8" s="257"/>
      <c r="AD8" s="1">
        <f>'1.'!AD8</f>
        <v>0</v>
      </c>
      <c r="AF8" s="1" t="str">
        <f>'Utkání-výsledky'!N7</f>
        <v>Baník</v>
      </c>
    </row>
    <row r="9" spans="2:32" ht="18.75">
      <c r="B9" s="92">
        <v>2</v>
      </c>
      <c r="C9" s="76" t="s">
        <v>41</v>
      </c>
      <c r="D9" s="470" t="str">
        <f>IF(B9=1,X6,IF(B9=2,X7,IF(B9=3,X8,IF(B9=4,X9,IF(B9=5,X10,IF(B9=6,X11,IF(B9=7,X12,IF(B9=8,X13," "))))))))</f>
        <v>Hrabová</v>
      </c>
      <c r="E9" s="471"/>
      <c r="F9" s="471"/>
      <c r="G9" s="471"/>
      <c r="H9" s="471"/>
      <c r="I9" s="472"/>
      <c r="N9" s="88">
        <v>4</v>
      </c>
      <c r="P9" s="458" t="s">
        <v>42</v>
      </c>
      <c r="Q9" s="458"/>
      <c r="R9" s="458"/>
      <c r="S9" s="458"/>
      <c r="T9" s="458"/>
      <c r="U9" s="458"/>
      <c r="W9" s="89">
        <v>4</v>
      </c>
      <c r="X9" s="90" t="str">
        <f t="shared" si="0"/>
        <v>Proskovice B</v>
      </c>
      <c r="AA9" s="1">
        <f>'1.'!AA9</f>
        <v>0</v>
      </c>
      <c r="AB9" s="257"/>
      <c r="AD9" s="1">
        <f>'1.'!AD9</f>
        <v>0</v>
      </c>
      <c r="AF9" s="1" t="str">
        <f>'Utkání-výsledky'!N8</f>
        <v>Proskovice B</v>
      </c>
    </row>
    <row r="10" spans="2:32" ht="19.5" customHeight="1">
      <c r="B10" s="92">
        <v>6</v>
      </c>
      <c r="C10" s="76" t="s">
        <v>43</v>
      </c>
      <c r="D10" s="470" t="str">
        <f>IF(B10=1,X6,IF(B10=2,X7,IF(B10=3,X8,IF(B10=4,X9,IF(B10=5,X10,IF(B10=6,X11,IF(B10=7,X12,IF(B10=8,X13," "))))))))</f>
        <v>VOLNÝ  LOS</v>
      </c>
      <c r="E10" s="471"/>
      <c r="F10" s="471"/>
      <c r="G10" s="471"/>
      <c r="H10" s="471"/>
      <c r="I10" s="472"/>
      <c r="N10" s="88">
        <v>5</v>
      </c>
      <c r="P10" s="458" t="s">
        <v>89</v>
      </c>
      <c r="Q10" s="458"/>
      <c r="R10" s="458"/>
      <c r="S10" s="458"/>
      <c r="T10" s="458"/>
      <c r="U10" s="458"/>
      <c r="W10" s="89">
        <v>5</v>
      </c>
      <c r="X10" s="90" t="str">
        <f t="shared" si="0"/>
        <v>Příbor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Příbor</v>
      </c>
    </row>
    <row r="11" spans="14:32" ht="15.75" customHeight="1">
      <c r="N11" s="88">
        <v>6</v>
      </c>
      <c r="P11" s="458" t="s">
        <v>90</v>
      </c>
      <c r="Q11" s="458"/>
      <c r="R11" s="458"/>
      <c r="S11" s="458"/>
      <c r="T11" s="458"/>
      <c r="U11" s="458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440" t="s">
        <v>45</v>
      </c>
      <c r="F12" s="441"/>
      <c r="G12" s="441"/>
      <c r="H12" s="441"/>
      <c r="I12" s="441"/>
      <c r="J12" s="441"/>
      <c r="K12" s="441"/>
      <c r="L12" s="441"/>
      <c r="M12" s="441"/>
      <c r="N12" s="441" t="s">
        <v>46</v>
      </c>
      <c r="O12" s="441"/>
      <c r="P12" s="441"/>
      <c r="Q12" s="441"/>
      <c r="R12" s="441"/>
      <c r="S12" s="441"/>
      <c r="T12" s="441"/>
      <c r="U12" s="441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44"/>
      <c r="G13" s="462"/>
      <c r="H13" s="443" t="s">
        <v>48</v>
      </c>
      <c r="I13" s="444"/>
      <c r="J13" s="462" t="s">
        <v>48</v>
      </c>
      <c r="K13" s="443" t="s">
        <v>49</v>
      </c>
      <c r="L13" s="444"/>
      <c r="M13" s="444" t="s">
        <v>49</v>
      </c>
      <c r="N13" s="443" t="s">
        <v>50</v>
      </c>
      <c r="O13" s="444"/>
      <c r="P13" s="462"/>
      <c r="Q13" s="443" t="s">
        <v>51</v>
      </c>
      <c r="R13" s="444"/>
      <c r="S13" s="462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9" t="s">
        <v>49</v>
      </c>
      <c r="C16" s="324"/>
      <c r="D16" s="316"/>
      <c r="E16" s="442"/>
      <c r="F16" s="439" t="s">
        <v>17</v>
      </c>
      <c r="G16" s="437"/>
      <c r="H16" s="438"/>
      <c r="I16" s="439" t="s">
        <v>17</v>
      </c>
      <c r="J16" s="437"/>
      <c r="K16" s="336"/>
      <c r="L16" s="338" t="s">
        <v>17</v>
      </c>
      <c r="M16" s="334"/>
      <c r="N16" s="447">
        <f>E16+H16+K16</f>
        <v>0</v>
      </c>
      <c r="O16" s="454" t="s">
        <v>17</v>
      </c>
      <c r="P16" s="456">
        <f>G16+J16+M16</f>
        <v>0</v>
      </c>
      <c r="Q16" s="447">
        <f>SUM(AG16:AI16)</f>
        <v>0</v>
      </c>
      <c r="R16" s="454" t="s">
        <v>17</v>
      </c>
      <c r="S16" s="456">
        <f>SUM(AJ16:AL16)</f>
        <v>0</v>
      </c>
      <c r="T16" s="445">
        <f>IF(Q16&gt;S16,1,0)</f>
        <v>0</v>
      </c>
      <c r="U16" s="452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60"/>
      <c r="C17" s="325"/>
      <c r="D17" s="326"/>
      <c r="E17" s="442"/>
      <c r="F17" s="439"/>
      <c r="G17" s="437"/>
      <c r="H17" s="438"/>
      <c r="I17" s="439"/>
      <c r="J17" s="437"/>
      <c r="K17" s="337"/>
      <c r="L17" s="339"/>
      <c r="M17" s="335"/>
      <c r="N17" s="448"/>
      <c r="O17" s="455"/>
      <c r="P17" s="457"/>
      <c r="Q17" s="448"/>
      <c r="R17" s="455"/>
      <c r="S17" s="457"/>
      <c r="T17" s="446"/>
      <c r="U17" s="453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9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69" t="s">
        <v>35</v>
      </c>
      <c r="Q28" s="469"/>
      <c r="R28" s="78"/>
      <c r="S28" s="78"/>
      <c r="T28" s="465">
        <f>T3</f>
        <v>2019</v>
      </c>
      <c r="U28" s="465"/>
      <c r="X28" s="79" t="s">
        <v>0</v>
      </c>
    </row>
    <row r="29" spans="3:32" ht="18.75">
      <c r="C29" s="80" t="s">
        <v>36</v>
      </c>
      <c r="D29" s="125"/>
      <c r="N29" s="82">
        <v>6</v>
      </c>
      <c r="P29" s="466" t="str">
        <f>IF(N29=1,P31,IF(N29=2,P32,IF(N29=3,P33,IF(N29=4,P34,IF(N29=5,P35,IF(N29=6,P36," "))))))</f>
        <v>ŽENY II.</v>
      </c>
      <c r="Q29" s="467"/>
      <c r="R29" s="467"/>
      <c r="S29" s="467"/>
      <c r="T29" s="467"/>
      <c r="U29" s="46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128</v>
      </c>
      <c r="E31" s="87"/>
      <c r="F31" s="87"/>
      <c r="N31" s="88">
        <v>1</v>
      </c>
      <c r="P31" s="463" t="s">
        <v>38</v>
      </c>
      <c r="Q31" s="463"/>
      <c r="R31" s="463"/>
      <c r="S31" s="463"/>
      <c r="T31" s="463"/>
      <c r="U31" s="463"/>
      <c r="W31" s="89">
        <v>1</v>
      </c>
      <c r="X31" s="90" t="str">
        <f>X6</f>
        <v> Opava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 Opava</v>
      </c>
    </row>
    <row r="32" spans="3:32" ht="15" customHeight="1">
      <c r="C32" s="80" t="s">
        <v>39</v>
      </c>
      <c r="D32" s="173">
        <v>43610</v>
      </c>
      <c r="E32" s="91"/>
      <c r="F32" s="91"/>
      <c r="N32" s="88">
        <v>2</v>
      </c>
      <c r="P32" s="464" t="s">
        <v>79</v>
      </c>
      <c r="Q32" s="463"/>
      <c r="R32" s="463"/>
      <c r="S32" s="463"/>
      <c r="T32" s="463"/>
      <c r="U32" s="463"/>
      <c r="W32" s="89">
        <v>2</v>
      </c>
      <c r="X32" s="90" t="str">
        <f aca="true" t="shared" si="3" ref="X32:X38">X7</f>
        <v>Hrabová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Hrabová</v>
      </c>
    </row>
    <row r="33" spans="3:32" ht="15" customHeight="1">
      <c r="C33" s="80"/>
      <c r="N33" s="88">
        <v>3</v>
      </c>
      <c r="P33" s="458" t="s">
        <v>40</v>
      </c>
      <c r="Q33" s="458"/>
      <c r="R33" s="458"/>
      <c r="S33" s="458"/>
      <c r="T33" s="458"/>
      <c r="U33" s="458"/>
      <c r="W33" s="89">
        <v>3</v>
      </c>
      <c r="X33" s="90" t="str">
        <f t="shared" si="3"/>
        <v>Baník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Baník</v>
      </c>
    </row>
    <row r="34" spans="2:32" ht="18.75">
      <c r="B34" s="92">
        <v>3</v>
      </c>
      <c r="C34" s="76" t="s">
        <v>41</v>
      </c>
      <c r="D34" s="449" t="str">
        <f>IF(B34=1,X31,IF(B34=2,X32,IF(B34=3,X33,IF(B34=4,X34,IF(B34=5,X35,IF(B34=6,X36,IF(B34=7,X37,IF(B34=8,X38," "))))))))</f>
        <v>Baník</v>
      </c>
      <c r="E34" s="450"/>
      <c r="F34" s="450"/>
      <c r="G34" s="450"/>
      <c r="H34" s="450"/>
      <c r="I34" s="451"/>
      <c r="N34" s="88">
        <v>4</v>
      </c>
      <c r="P34" s="458" t="s">
        <v>42</v>
      </c>
      <c r="Q34" s="458"/>
      <c r="R34" s="458"/>
      <c r="S34" s="458"/>
      <c r="T34" s="458"/>
      <c r="U34" s="458"/>
      <c r="W34" s="89">
        <v>4</v>
      </c>
      <c r="X34" s="90" t="str">
        <f t="shared" si="3"/>
        <v>Proskovice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Proskovice B</v>
      </c>
    </row>
    <row r="35" spans="2:32" ht="18.75">
      <c r="B35" s="92">
        <v>1</v>
      </c>
      <c r="C35" s="76" t="s">
        <v>43</v>
      </c>
      <c r="D35" s="449" t="str">
        <f>IF(B35=1,X31,IF(B35=2,X32,IF(B35=3,X33,IF(B35=4,X34,IF(B35=5,X35,IF(B35=6,X36,IF(B35=7,X37,IF(B35=8,X38," "))))))))</f>
        <v> Opava</v>
      </c>
      <c r="E35" s="450"/>
      <c r="F35" s="450"/>
      <c r="G35" s="450"/>
      <c r="H35" s="450"/>
      <c r="I35" s="451"/>
      <c r="N35" s="88">
        <v>5</v>
      </c>
      <c r="P35" s="458" t="s">
        <v>89</v>
      </c>
      <c r="Q35" s="458"/>
      <c r="R35" s="458"/>
      <c r="S35" s="458"/>
      <c r="T35" s="458"/>
      <c r="U35" s="458"/>
      <c r="W35" s="89">
        <v>5</v>
      </c>
      <c r="X35" s="90" t="str">
        <f t="shared" si="3"/>
        <v>Příbor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Příbor</v>
      </c>
    </row>
    <row r="36" spans="14:32" ht="15">
      <c r="N36" s="88">
        <v>6</v>
      </c>
      <c r="P36" s="458" t="s">
        <v>90</v>
      </c>
      <c r="Q36" s="458"/>
      <c r="R36" s="458"/>
      <c r="S36" s="458"/>
      <c r="T36" s="458"/>
      <c r="U36" s="458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440" t="s">
        <v>45</v>
      </c>
      <c r="F37" s="441"/>
      <c r="G37" s="441"/>
      <c r="H37" s="441"/>
      <c r="I37" s="441"/>
      <c r="J37" s="441"/>
      <c r="K37" s="441"/>
      <c r="L37" s="441"/>
      <c r="M37" s="441"/>
      <c r="N37" s="441" t="s">
        <v>46</v>
      </c>
      <c r="O37" s="441"/>
      <c r="P37" s="441"/>
      <c r="Q37" s="441"/>
      <c r="R37" s="441"/>
      <c r="S37" s="441"/>
      <c r="T37" s="441"/>
      <c r="U37" s="441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44"/>
      <c r="G38" s="462"/>
      <c r="H38" s="443" t="s">
        <v>48</v>
      </c>
      <c r="I38" s="444"/>
      <c r="J38" s="462" t="s">
        <v>48</v>
      </c>
      <c r="K38" s="443" t="s">
        <v>49</v>
      </c>
      <c r="L38" s="444"/>
      <c r="M38" s="444" t="s">
        <v>49</v>
      </c>
      <c r="N38" s="443" t="s">
        <v>50</v>
      </c>
      <c r="O38" s="444"/>
      <c r="P38" s="462"/>
      <c r="Q38" s="443" t="s">
        <v>51</v>
      </c>
      <c r="R38" s="444"/>
      <c r="S38" s="462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124</v>
      </c>
      <c r="D39" s="316" t="s">
        <v>125</v>
      </c>
      <c r="E39" s="317">
        <v>1</v>
      </c>
      <c r="F39" s="318" t="s">
        <v>17</v>
      </c>
      <c r="G39" s="319">
        <v>6</v>
      </c>
      <c r="H39" s="320">
        <v>0</v>
      </c>
      <c r="I39" s="318" t="s">
        <v>17</v>
      </c>
      <c r="J39" s="319">
        <v>6</v>
      </c>
      <c r="K39" s="321"/>
      <c r="L39" s="322" t="s">
        <v>17</v>
      </c>
      <c r="M39" s="323"/>
      <c r="N39" s="104">
        <f>E39+H39+K39</f>
        <v>1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126</v>
      </c>
      <c r="D40" s="315" t="s">
        <v>127</v>
      </c>
      <c r="E40" s="317">
        <v>5</v>
      </c>
      <c r="F40" s="318" t="s">
        <v>17</v>
      </c>
      <c r="G40" s="319">
        <v>7</v>
      </c>
      <c r="H40" s="320">
        <v>0</v>
      </c>
      <c r="I40" s="318" t="s">
        <v>17</v>
      </c>
      <c r="J40" s="319">
        <v>6</v>
      </c>
      <c r="K40" s="321"/>
      <c r="L40" s="322" t="s">
        <v>17</v>
      </c>
      <c r="M40" s="323"/>
      <c r="N40" s="104">
        <f>E40+H40+K40</f>
        <v>5</v>
      </c>
      <c r="O40" s="105" t="s">
        <v>17</v>
      </c>
      <c r="P40" s="106">
        <f>G40+J40+M40</f>
        <v>13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X40" s="291"/>
      <c r="Y40" s="350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59" t="s">
        <v>49</v>
      </c>
      <c r="C41" s="324" t="s">
        <v>124</v>
      </c>
      <c r="D41" s="316" t="s">
        <v>125</v>
      </c>
      <c r="E41" s="442">
        <v>3</v>
      </c>
      <c r="F41" s="439" t="s">
        <v>17</v>
      </c>
      <c r="G41" s="437">
        <v>6</v>
      </c>
      <c r="H41" s="438">
        <v>0</v>
      </c>
      <c r="I41" s="439" t="s">
        <v>17</v>
      </c>
      <c r="J41" s="437">
        <v>6</v>
      </c>
      <c r="K41" s="336"/>
      <c r="L41" s="338" t="s">
        <v>17</v>
      </c>
      <c r="M41" s="334"/>
      <c r="N41" s="447">
        <f>E41+H41+K41</f>
        <v>3</v>
      </c>
      <c r="O41" s="454" t="s">
        <v>17</v>
      </c>
      <c r="P41" s="456">
        <f>G41+J41+M41</f>
        <v>12</v>
      </c>
      <c r="Q41" s="447">
        <f>SUM(AG41:AI41)</f>
        <v>0</v>
      </c>
      <c r="R41" s="454" t="s">
        <v>17</v>
      </c>
      <c r="S41" s="456">
        <f>SUM(AJ41:AL41)</f>
        <v>2</v>
      </c>
      <c r="T41" s="445">
        <f>IF(Q41&gt;S41,1,0)</f>
        <v>0</v>
      </c>
      <c r="U41" s="452">
        <f>IF(S41&gt;Q41,1,0)</f>
        <v>1</v>
      </c>
      <c r="V41" s="111"/>
      <c r="X41" s="291"/>
      <c r="Y41" s="350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5" ht="24.75" customHeight="1">
      <c r="B42" s="460"/>
      <c r="C42" s="325" t="s">
        <v>126</v>
      </c>
      <c r="D42" s="326" t="s">
        <v>127</v>
      </c>
      <c r="E42" s="442"/>
      <c r="F42" s="439"/>
      <c r="G42" s="437"/>
      <c r="H42" s="438"/>
      <c r="I42" s="439"/>
      <c r="J42" s="437"/>
      <c r="K42" s="337"/>
      <c r="L42" s="339"/>
      <c r="M42" s="335"/>
      <c r="N42" s="448"/>
      <c r="O42" s="455"/>
      <c r="P42" s="457"/>
      <c r="Q42" s="448"/>
      <c r="R42" s="455"/>
      <c r="S42" s="457"/>
      <c r="T42" s="446"/>
      <c r="U42" s="453"/>
      <c r="V42" s="111"/>
      <c r="X42" s="291"/>
      <c r="Y42" s="350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9</v>
      </c>
      <c r="O43" s="105" t="s">
        <v>17</v>
      </c>
      <c r="P43" s="116">
        <f>SUM(P39:P42)</f>
        <v>37</v>
      </c>
      <c r="Q43" s="115">
        <f>SUM(Q39:Q42)</f>
        <v>0</v>
      </c>
      <c r="R43" s="117" t="s">
        <v>17</v>
      </c>
      <c r="S43" s="116">
        <f>SUM(S39:S42)</f>
        <v>6</v>
      </c>
      <c r="T43" s="107">
        <f>SUM(T39:T42)</f>
        <v>0</v>
      </c>
      <c r="U43" s="108">
        <f>SUM(U39:U42)</f>
        <v>3</v>
      </c>
      <c r="V43" s="95"/>
      <c r="X43" s="291"/>
      <c r="Y43" s="292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 Opava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91"/>
      <c r="Y44" s="292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91" t="s">
        <v>80</v>
      </c>
      <c r="Y45" s="292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93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93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93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93"/>
      <c r="Y49"/>
    </row>
    <row r="50" spans="24:25" ht="15">
      <c r="X50" s="293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93"/>
      <c r="Y51"/>
    </row>
    <row r="52" spans="6:25" ht="26.25">
      <c r="F52" s="74"/>
      <c r="H52" s="75"/>
      <c r="I52" s="75"/>
      <c r="X52" s="293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69" t="s">
        <v>35</v>
      </c>
      <c r="Q53" s="469"/>
      <c r="R53" s="78"/>
      <c r="S53" s="78"/>
      <c r="T53" s="465">
        <f>T3</f>
        <v>2019</v>
      </c>
      <c r="U53" s="465"/>
      <c r="X53" s="293"/>
      <c r="Y53"/>
    </row>
    <row r="54" spans="3:32" ht="18.75">
      <c r="C54" s="80" t="s">
        <v>36</v>
      </c>
      <c r="D54" s="125"/>
      <c r="N54" s="82">
        <v>6</v>
      </c>
      <c r="P54" s="466" t="str">
        <f>IF(N54=1,P56,IF(N54=2,P57,IF(N54=3,P58,IF(N54=4,P59,IF(N54=5,P60,IF(N54=6,P61," "))))))</f>
        <v>ŽENY II.</v>
      </c>
      <c r="Q54" s="467"/>
      <c r="R54" s="467"/>
      <c r="S54" s="467"/>
      <c r="T54" s="467"/>
      <c r="U54" s="468"/>
      <c r="W54" s="83" t="s">
        <v>1</v>
      </c>
      <c r="X54" s="293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93"/>
      <c r="Y55"/>
    </row>
    <row r="56" spans="3:32" ht="15.75" customHeight="1">
      <c r="C56" s="80" t="s">
        <v>37</v>
      </c>
      <c r="D56" s="126" t="s">
        <v>102</v>
      </c>
      <c r="E56" s="87"/>
      <c r="F56" s="87"/>
      <c r="N56" s="88">
        <v>1</v>
      </c>
      <c r="P56" s="463" t="s">
        <v>38</v>
      </c>
      <c r="Q56" s="463"/>
      <c r="R56" s="463"/>
      <c r="S56" s="463"/>
      <c r="T56" s="463"/>
      <c r="U56" s="463"/>
      <c r="W56" s="89">
        <v>1</v>
      </c>
      <c r="X56" s="293" t="str">
        <f>X6</f>
        <v> Opava</v>
      </c>
      <c r="Y56"/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 Opava</v>
      </c>
    </row>
    <row r="57" spans="3:32" ht="15" customHeight="1">
      <c r="C57" s="80" t="s">
        <v>39</v>
      </c>
      <c r="D57" s="173">
        <v>43730</v>
      </c>
      <c r="E57" s="91"/>
      <c r="F57" s="91"/>
      <c r="N57" s="88">
        <v>2</v>
      </c>
      <c r="P57" s="464" t="s">
        <v>79</v>
      </c>
      <c r="Q57" s="463"/>
      <c r="R57" s="463"/>
      <c r="S57" s="463"/>
      <c r="T57" s="463"/>
      <c r="U57" s="463"/>
      <c r="W57" s="89">
        <v>2</v>
      </c>
      <c r="X57" s="293" t="str">
        <f aca="true" t="shared" si="6" ref="X57:X63">X7</f>
        <v>Hrabová</v>
      </c>
      <c r="Y57"/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Hrabová</v>
      </c>
    </row>
    <row r="58" spans="3:32" ht="15" customHeight="1">
      <c r="C58" s="80"/>
      <c r="N58" s="88">
        <v>3</v>
      </c>
      <c r="P58" s="458" t="s">
        <v>40</v>
      </c>
      <c r="Q58" s="458"/>
      <c r="R58" s="458"/>
      <c r="S58" s="458"/>
      <c r="T58" s="458"/>
      <c r="U58" s="458"/>
      <c r="W58" s="89">
        <v>3</v>
      </c>
      <c r="X58" s="293" t="str">
        <f t="shared" si="6"/>
        <v>Baník</v>
      </c>
      <c r="Y58"/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Baník</v>
      </c>
    </row>
    <row r="59" spans="2:32" ht="18.75">
      <c r="B59" s="92">
        <v>4</v>
      </c>
      <c r="C59" s="76" t="s">
        <v>41</v>
      </c>
      <c r="D59" s="449" t="str">
        <f>IF(B59=1,X56,IF(B59=2,X57,IF(B59=3,X58,IF(B59=4,X59,IF(B59=5,X60,IF(B59=6,X61,IF(B59=7,X62,IF(B59=8,X63," "))))))))</f>
        <v>Proskovice B</v>
      </c>
      <c r="E59" s="450"/>
      <c r="F59" s="450"/>
      <c r="G59" s="450"/>
      <c r="H59" s="450"/>
      <c r="I59" s="451"/>
      <c r="N59" s="88">
        <v>4</v>
      </c>
      <c r="P59" s="458" t="s">
        <v>42</v>
      </c>
      <c r="Q59" s="458"/>
      <c r="R59" s="458"/>
      <c r="S59" s="458"/>
      <c r="T59" s="458"/>
      <c r="U59" s="458"/>
      <c r="W59" s="89">
        <v>4</v>
      </c>
      <c r="X59" s="293" t="str">
        <f t="shared" si="6"/>
        <v>Proskovice B</v>
      </c>
      <c r="Y59"/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Proskovice B</v>
      </c>
    </row>
    <row r="60" spans="2:32" ht="18.75">
      <c r="B60" s="92">
        <v>5</v>
      </c>
      <c r="C60" s="76" t="s">
        <v>43</v>
      </c>
      <c r="D60" s="449" t="str">
        <f>IF(B60=1,X56,IF(B60=2,X57,IF(B60=3,X58,IF(B60=4,X59,IF(B60=5,X60,IF(B60=6,X61,IF(B60=7,X62,IF(B60=8,X63," "))))))))</f>
        <v>Příbor</v>
      </c>
      <c r="E60" s="450"/>
      <c r="F60" s="450"/>
      <c r="G60" s="450"/>
      <c r="H60" s="450"/>
      <c r="I60" s="451"/>
      <c r="N60" s="88">
        <v>5</v>
      </c>
      <c r="P60" s="458" t="s">
        <v>89</v>
      </c>
      <c r="Q60" s="458"/>
      <c r="R60" s="458"/>
      <c r="S60" s="458"/>
      <c r="T60" s="458"/>
      <c r="U60" s="458"/>
      <c r="W60" s="89">
        <v>5</v>
      </c>
      <c r="X60" s="293" t="str">
        <f t="shared" si="6"/>
        <v>Příbor</v>
      </c>
      <c r="Y60"/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Příbor</v>
      </c>
    </row>
    <row r="61" spans="14:32" ht="15">
      <c r="N61" s="88">
        <v>6</v>
      </c>
      <c r="P61" s="458" t="s">
        <v>90</v>
      </c>
      <c r="Q61" s="458"/>
      <c r="R61" s="458"/>
      <c r="S61" s="458"/>
      <c r="T61" s="458"/>
      <c r="U61" s="458"/>
      <c r="W61" s="89">
        <v>6</v>
      </c>
      <c r="X61" s="293" t="str">
        <f t="shared" si="6"/>
        <v>VOLNÝ  LOS</v>
      </c>
      <c r="Y61"/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5" ht="15">
      <c r="C62" s="93" t="s">
        <v>44</v>
      </c>
      <c r="D62" s="94"/>
      <c r="E62" s="440" t="s">
        <v>45</v>
      </c>
      <c r="F62" s="441"/>
      <c r="G62" s="441"/>
      <c r="H62" s="441"/>
      <c r="I62" s="441"/>
      <c r="J62" s="441"/>
      <c r="K62" s="441"/>
      <c r="L62" s="441"/>
      <c r="M62" s="441"/>
      <c r="N62" s="441" t="s">
        <v>46</v>
      </c>
      <c r="O62" s="441"/>
      <c r="P62" s="441"/>
      <c r="Q62" s="441"/>
      <c r="R62" s="441"/>
      <c r="S62" s="441"/>
      <c r="T62" s="441"/>
      <c r="U62" s="441"/>
      <c r="V62" s="95"/>
      <c r="W62" s="89">
        <v>7</v>
      </c>
      <c r="X62" s="293">
        <f t="shared" si="6"/>
        <v>0</v>
      </c>
      <c r="Y62"/>
    </row>
    <row r="63" spans="2:38" ht="15">
      <c r="B63" s="97"/>
      <c r="C63" s="98" t="s">
        <v>7</v>
      </c>
      <c r="D63" s="99" t="s">
        <v>8</v>
      </c>
      <c r="E63" s="461" t="s">
        <v>47</v>
      </c>
      <c r="F63" s="444"/>
      <c r="G63" s="462"/>
      <c r="H63" s="443" t="s">
        <v>48</v>
      </c>
      <c r="I63" s="444"/>
      <c r="J63" s="462" t="s">
        <v>48</v>
      </c>
      <c r="K63" s="443" t="s">
        <v>49</v>
      </c>
      <c r="L63" s="444"/>
      <c r="M63" s="444" t="s">
        <v>49</v>
      </c>
      <c r="N63" s="443" t="s">
        <v>50</v>
      </c>
      <c r="O63" s="444"/>
      <c r="P63" s="462"/>
      <c r="Q63" s="443" t="s">
        <v>51</v>
      </c>
      <c r="R63" s="444"/>
      <c r="S63" s="462"/>
      <c r="T63" s="100" t="s">
        <v>52</v>
      </c>
      <c r="U63" s="101"/>
      <c r="V63" s="102"/>
      <c r="W63" s="89">
        <v>8</v>
      </c>
      <c r="X63" s="293">
        <f t="shared" si="6"/>
        <v>0</v>
      </c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15" t="s">
        <v>93</v>
      </c>
      <c r="D64" s="316" t="s">
        <v>133</v>
      </c>
      <c r="E64" s="317">
        <v>6</v>
      </c>
      <c r="F64" s="318" t="s">
        <v>17</v>
      </c>
      <c r="G64" s="319">
        <v>2</v>
      </c>
      <c r="H64" s="320">
        <v>4</v>
      </c>
      <c r="I64" s="318" t="s">
        <v>17</v>
      </c>
      <c r="J64" s="319">
        <v>6</v>
      </c>
      <c r="K64" s="321">
        <v>6</v>
      </c>
      <c r="L64" s="322" t="s">
        <v>17</v>
      </c>
      <c r="M64" s="323">
        <v>7</v>
      </c>
      <c r="N64" s="104">
        <f>E64+H64+K64</f>
        <v>16</v>
      </c>
      <c r="O64" s="105" t="s">
        <v>17</v>
      </c>
      <c r="P64" s="106">
        <f>G64+J64+M64</f>
        <v>15</v>
      </c>
      <c r="Q64" s="104">
        <f>SUM(AG64:AI64)</f>
        <v>1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293"/>
      <c r="Y64"/>
      <c r="AG64" s="110">
        <f>IF(E64&gt;G64,1,0)</f>
        <v>1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1</v>
      </c>
      <c r="AL64" s="110">
        <f>IF(K64+M64&gt;0,IF(M64&gt;K64,1,0),0)</f>
        <v>1</v>
      </c>
    </row>
    <row r="65" spans="2:38" ht="24.75" customHeight="1">
      <c r="B65" s="103" t="s">
        <v>48</v>
      </c>
      <c r="C65" s="324" t="s">
        <v>142</v>
      </c>
      <c r="D65" s="315" t="s">
        <v>131</v>
      </c>
      <c r="E65" s="317">
        <v>7</v>
      </c>
      <c r="F65" s="318" t="s">
        <v>17</v>
      </c>
      <c r="G65" s="319">
        <v>6</v>
      </c>
      <c r="H65" s="320">
        <v>7</v>
      </c>
      <c r="I65" s="318" t="s">
        <v>17</v>
      </c>
      <c r="J65" s="319">
        <v>6</v>
      </c>
      <c r="K65" s="321"/>
      <c r="L65" s="322" t="s">
        <v>17</v>
      </c>
      <c r="M65" s="323"/>
      <c r="N65" s="104">
        <f>E65+H65+K65</f>
        <v>14</v>
      </c>
      <c r="O65" s="105" t="s">
        <v>17</v>
      </c>
      <c r="P65" s="106">
        <f>G65+J65+M65</f>
        <v>12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293"/>
      <c r="Y6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459" t="s">
        <v>49</v>
      </c>
      <c r="C66" s="324" t="s">
        <v>93</v>
      </c>
      <c r="D66" s="316" t="s">
        <v>133</v>
      </c>
      <c r="E66" s="442">
        <v>6</v>
      </c>
      <c r="F66" s="439" t="s">
        <v>17</v>
      </c>
      <c r="G66" s="437">
        <v>1</v>
      </c>
      <c r="H66" s="438">
        <v>7</v>
      </c>
      <c r="I66" s="439" t="s">
        <v>17</v>
      </c>
      <c r="J66" s="437">
        <v>6</v>
      </c>
      <c r="K66" s="336"/>
      <c r="L66" s="338" t="s">
        <v>17</v>
      </c>
      <c r="M66" s="334"/>
      <c r="N66" s="447">
        <f>E66+H66+K66</f>
        <v>13</v>
      </c>
      <c r="O66" s="454" t="s">
        <v>17</v>
      </c>
      <c r="P66" s="456">
        <f>G66+J66+M66</f>
        <v>7</v>
      </c>
      <c r="Q66" s="447">
        <f>SUM(AG66:AI66)</f>
        <v>2</v>
      </c>
      <c r="R66" s="454" t="s">
        <v>17</v>
      </c>
      <c r="S66" s="456">
        <f>SUM(AJ66:AL66)</f>
        <v>0</v>
      </c>
      <c r="T66" s="445">
        <f>IF(Q66&gt;S66,1,0)</f>
        <v>1</v>
      </c>
      <c r="U66" s="452">
        <f>IF(S66&gt;Q66,1,0)</f>
        <v>0</v>
      </c>
      <c r="V66" s="111"/>
      <c r="X66" s="293"/>
      <c r="Y66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5" ht="24.75" customHeight="1">
      <c r="B67" s="460"/>
      <c r="C67" s="325" t="s">
        <v>142</v>
      </c>
      <c r="D67" s="326" t="s">
        <v>131</v>
      </c>
      <c r="E67" s="442"/>
      <c r="F67" s="439"/>
      <c r="G67" s="437"/>
      <c r="H67" s="438"/>
      <c r="I67" s="439"/>
      <c r="J67" s="437"/>
      <c r="K67" s="337"/>
      <c r="L67" s="339"/>
      <c r="M67" s="335"/>
      <c r="N67" s="448"/>
      <c r="O67" s="455"/>
      <c r="P67" s="457"/>
      <c r="Q67" s="448"/>
      <c r="R67" s="455"/>
      <c r="S67" s="457"/>
      <c r="T67" s="446"/>
      <c r="U67" s="453"/>
      <c r="V67" s="111"/>
      <c r="X67" s="293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43</v>
      </c>
      <c r="O68" s="105" t="s">
        <v>17</v>
      </c>
      <c r="P68" s="116">
        <f>SUM(P64:P67)</f>
        <v>34</v>
      </c>
      <c r="Q68" s="115">
        <f>SUM(Q64:Q67)</f>
        <v>5</v>
      </c>
      <c r="R68" s="117" t="s">
        <v>17</v>
      </c>
      <c r="S68" s="116">
        <f>SUM(S64:S67)</f>
        <v>2</v>
      </c>
      <c r="T68" s="107">
        <f>SUM(T64:T67)</f>
        <v>2</v>
      </c>
      <c r="U68" s="108">
        <f>SUM(U64:U67)</f>
        <v>1</v>
      </c>
      <c r="V68" s="95"/>
      <c r="X68" s="293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Proskovice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93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93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93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93"/>
      <c r="Y72"/>
    </row>
    <row r="73" spans="24:25" ht="15">
      <c r="X73" s="293"/>
      <c r="Y73"/>
    </row>
    <row r="74" spans="24:25" ht="15">
      <c r="X74" s="293"/>
      <c r="Y74"/>
    </row>
    <row r="75" spans="24:25" ht="15">
      <c r="X75" s="293"/>
      <c r="Y75"/>
    </row>
    <row r="76" spans="24:25" ht="15">
      <c r="X76" s="293"/>
      <c r="Y76"/>
    </row>
    <row r="77" spans="24:25" ht="15">
      <c r="X77" s="293"/>
      <c r="Y77"/>
    </row>
    <row r="78" spans="24:25" ht="15">
      <c r="X78" s="293"/>
      <c r="Y78"/>
    </row>
    <row r="79" spans="24:25" ht="15">
      <c r="X79" s="293"/>
      <c r="Y79"/>
    </row>
    <row r="80" ht="15">
      <c r="X80" s="293"/>
    </row>
    <row r="81" ht="15">
      <c r="X81" s="293"/>
    </row>
    <row r="82" ht="15">
      <c r="X82" s="293"/>
    </row>
    <row r="83" ht="15">
      <c r="X83" s="293"/>
    </row>
    <row r="84" ht="15">
      <c r="X84" s="293"/>
    </row>
    <row r="85" ht="15">
      <c r="X85" s="293"/>
    </row>
    <row r="86" ht="15">
      <c r="X86" s="293"/>
    </row>
    <row r="87" ht="15">
      <c r="X87" s="293"/>
    </row>
  </sheetData>
  <sheetProtection selectLockedCells="1"/>
  <mergeCells count="99">
    <mergeCell ref="H13:J13"/>
    <mergeCell ref="Q13:S13"/>
    <mergeCell ref="N13:P13"/>
    <mergeCell ref="F16:F17"/>
    <mergeCell ref="G16:G17"/>
    <mergeCell ref="H16:H17"/>
    <mergeCell ref="I16:I17"/>
    <mergeCell ref="N16:N17"/>
    <mergeCell ref="O16:O17"/>
    <mergeCell ref="J16:J17"/>
    <mergeCell ref="E16:E17"/>
    <mergeCell ref="D9:I9"/>
    <mergeCell ref="P9:U9"/>
    <mergeCell ref="D10:I10"/>
    <mergeCell ref="P10:U10"/>
    <mergeCell ref="P11:U11"/>
    <mergeCell ref="E12:M12"/>
    <mergeCell ref="N12:U12"/>
    <mergeCell ref="K13:M13"/>
    <mergeCell ref="E13:G13"/>
    <mergeCell ref="T28:U28"/>
    <mergeCell ref="P3:Q3"/>
    <mergeCell ref="T3:U3"/>
    <mergeCell ref="P4:U4"/>
    <mergeCell ref="P6:U6"/>
    <mergeCell ref="P7:U7"/>
    <mergeCell ref="P8:U8"/>
    <mergeCell ref="P35:U35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D34:I34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S41:S42"/>
    <mergeCell ref="P53:Q53"/>
    <mergeCell ref="P34:U34"/>
    <mergeCell ref="N38:P38"/>
    <mergeCell ref="D35:I35"/>
    <mergeCell ref="E37:M37"/>
    <mergeCell ref="Q38:S38"/>
    <mergeCell ref="K38:M38"/>
    <mergeCell ref="E38:G38"/>
    <mergeCell ref="H38:J38"/>
    <mergeCell ref="E63:G63"/>
    <mergeCell ref="H63:J63"/>
    <mergeCell ref="K63:M63"/>
    <mergeCell ref="T53:U53"/>
    <mergeCell ref="T41:T42"/>
    <mergeCell ref="U41:U42"/>
    <mergeCell ref="P56:U56"/>
    <mergeCell ref="P54:U54"/>
    <mergeCell ref="Q41:Q42"/>
    <mergeCell ref="R41:R42"/>
    <mergeCell ref="P57:U57"/>
    <mergeCell ref="P58:U58"/>
    <mergeCell ref="N62:U62"/>
    <mergeCell ref="P61:U61"/>
    <mergeCell ref="D59:I59"/>
    <mergeCell ref="P59:U59"/>
    <mergeCell ref="N63:P63"/>
    <mergeCell ref="D60:I60"/>
    <mergeCell ref="P60:U60"/>
    <mergeCell ref="E62:M62"/>
    <mergeCell ref="Q63:S63"/>
    <mergeCell ref="N66:N67"/>
    <mergeCell ref="H66:H67"/>
    <mergeCell ref="I66:I67"/>
    <mergeCell ref="J66:J67"/>
    <mergeCell ref="F66:F67"/>
    <mergeCell ref="B66:B67"/>
    <mergeCell ref="U66:U67"/>
    <mergeCell ref="O66:O67"/>
    <mergeCell ref="P66:P67"/>
    <mergeCell ref="Q66:Q67"/>
    <mergeCell ref="R66:R67"/>
    <mergeCell ref="S66:S67"/>
    <mergeCell ref="T66:T67"/>
    <mergeCell ref="E66:E67"/>
    <mergeCell ref="G66:G67"/>
    <mergeCell ref="E41:E42"/>
    <mergeCell ref="F41:F42"/>
    <mergeCell ref="G41:G42"/>
    <mergeCell ref="H41:H42"/>
    <mergeCell ref="I41:I42"/>
    <mergeCell ref="J41:J42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Y65" sqref="Y6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69" t="s">
        <v>35</v>
      </c>
      <c r="Q3" s="469"/>
      <c r="R3" s="78"/>
      <c r="S3" s="78"/>
      <c r="T3" s="465">
        <f>'Utkání-výsledky'!K2</f>
        <v>2019</v>
      </c>
      <c r="U3" s="465"/>
      <c r="X3" s="79" t="s">
        <v>0</v>
      </c>
    </row>
    <row r="4" spans="3:32" ht="18.75">
      <c r="C4" s="80" t="s">
        <v>36</v>
      </c>
      <c r="D4" s="81"/>
      <c r="N4" s="82">
        <v>6</v>
      </c>
      <c r="P4" s="466" t="str">
        <f>IF(N4=1,P6,IF(N4=2,P7,IF(N4=3,P8,IF(N4=4,P9,IF(N4=5,P10,IF(N4=6,P11," "))))))</f>
        <v>ŽENY II.</v>
      </c>
      <c r="Q4" s="467"/>
      <c r="R4" s="467"/>
      <c r="S4" s="467"/>
      <c r="T4" s="467"/>
      <c r="U4" s="46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63" t="s">
        <v>38</v>
      </c>
      <c r="Q6" s="463"/>
      <c r="R6" s="463"/>
      <c r="S6" s="463"/>
      <c r="T6" s="463"/>
      <c r="U6" s="463"/>
      <c r="W6" s="89">
        <v>1</v>
      </c>
      <c r="X6" s="90" t="str">
        <f>IF($N$4=1,AA6,IF($N$4=2,AB6,IF($N$4=3,AC6,IF($N$4=4,AD6,IF($N$4=5,AE6,IF($N$4=6,AF6," "))))))</f>
        <v> Opava</v>
      </c>
      <c r="AA6" s="1">
        <f>'1.'!AA6</f>
        <v>0</v>
      </c>
      <c r="AB6" s="257"/>
      <c r="AD6" s="1">
        <f>'1.'!AD6</f>
        <v>0</v>
      </c>
      <c r="AF6" s="1" t="str">
        <f>'Utkání-výsledky'!N5</f>
        <v> Opava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64" t="s">
        <v>79</v>
      </c>
      <c r="Q7" s="463"/>
      <c r="R7" s="463"/>
      <c r="S7" s="463"/>
      <c r="T7" s="463"/>
      <c r="U7" s="463"/>
      <c r="W7" s="89">
        <v>2</v>
      </c>
      <c r="X7" s="90" t="str">
        <f aca="true" t="shared" si="0" ref="X7:X13">IF($N$4=1,AA7,IF($N$4=2,AB7,IF($N$4=3,AC7,IF($N$4=4,AD7,IF($N$4=5,AE7,IF($N$4=6,AF7," "))))))</f>
        <v>Hrabová</v>
      </c>
      <c r="AA7" s="1">
        <f>'1.'!AA7</f>
        <v>0</v>
      </c>
      <c r="AB7" s="257"/>
      <c r="AD7" s="1">
        <f>'1.'!AD7</f>
        <v>0</v>
      </c>
      <c r="AF7" s="1" t="str">
        <f>'Utkání-výsledky'!N6</f>
        <v>Hrabová</v>
      </c>
    </row>
    <row r="8" spans="3:32" ht="15" customHeight="1">
      <c r="C8" s="80"/>
      <c r="N8" s="88">
        <v>3</v>
      </c>
      <c r="P8" s="458" t="s">
        <v>40</v>
      </c>
      <c r="Q8" s="458"/>
      <c r="R8" s="458"/>
      <c r="S8" s="458"/>
      <c r="T8" s="458"/>
      <c r="U8" s="458"/>
      <c r="W8" s="89">
        <v>3</v>
      </c>
      <c r="X8" s="90" t="str">
        <f t="shared" si="0"/>
        <v>Baník</v>
      </c>
      <c r="AA8" s="1">
        <f>'1.'!AA8</f>
        <v>0</v>
      </c>
      <c r="AB8" s="257"/>
      <c r="AD8" s="1">
        <f>'1.'!AD8</f>
        <v>0</v>
      </c>
      <c r="AF8" s="1" t="str">
        <f>'Utkání-výsledky'!N7</f>
        <v>Baník</v>
      </c>
    </row>
    <row r="9" spans="2:32" ht="18.75">
      <c r="B9" s="92">
        <v>6</v>
      </c>
      <c r="C9" s="76" t="s">
        <v>41</v>
      </c>
      <c r="D9" s="470" t="str">
        <f>IF(B9=1,X6,IF(B9=2,X7,IF(B9=3,X8,IF(B9=4,X9,IF(B9=5,X10,IF(B9=6,X11,IF(B9=7,X12,IF(B9=8,X13," "))))))))</f>
        <v>VOLNÝ  LOS</v>
      </c>
      <c r="E9" s="471"/>
      <c r="F9" s="471"/>
      <c r="G9" s="471"/>
      <c r="H9" s="471"/>
      <c r="I9" s="472"/>
      <c r="N9" s="88">
        <v>4</v>
      </c>
      <c r="P9" s="458" t="s">
        <v>42</v>
      </c>
      <c r="Q9" s="458"/>
      <c r="R9" s="458"/>
      <c r="S9" s="458"/>
      <c r="T9" s="458"/>
      <c r="U9" s="458"/>
      <c r="W9" s="89">
        <v>4</v>
      </c>
      <c r="X9" s="90" t="str">
        <f t="shared" si="0"/>
        <v>Proskovice B</v>
      </c>
      <c r="AA9" s="1">
        <f>'1.'!AA9</f>
        <v>0</v>
      </c>
      <c r="AB9" s="257"/>
      <c r="AD9" s="1">
        <f>'1.'!AD9</f>
        <v>0</v>
      </c>
      <c r="AF9" s="1" t="str">
        <f>'Utkání-výsledky'!N8</f>
        <v>Proskovice B</v>
      </c>
    </row>
    <row r="10" spans="2:32" ht="19.5" customHeight="1">
      <c r="B10" s="92">
        <v>5</v>
      </c>
      <c r="C10" s="76" t="s">
        <v>43</v>
      </c>
      <c r="D10" s="470" t="str">
        <f>IF(B10=1,X6,IF(B10=2,X7,IF(B10=3,X8,IF(B10=4,X9,IF(B10=5,X10,IF(B10=6,X11,IF(B10=7,X12,IF(B10=8,X13," "))))))))</f>
        <v>Příbor</v>
      </c>
      <c r="E10" s="471"/>
      <c r="F10" s="471"/>
      <c r="G10" s="471"/>
      <c r="H10" s="471"/>
      <c r="I10" s="472"/>
      <c r="N10" s="88">
        <v>5</v>
      </c>
      <c r="P10" s="458" t="s">
        <v>89</v>
      </c>
      <c r="Q10" s="458"/>
      <c r="R10" s="458"/>
      <c r="S10" s="458"/>
      <c r="T10" s="458"/>
      <c r="U10" s="458"/>
      <c r="W10" s="89">
        <v>5</v>
      </c>
      <c r="X10" s="90" t="str">
        <f t="shared" si="0"/>
        <v>Příbor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Příbor</v>
      </c>
    </row>
    <row r="11" spans="14:32" ht="15.75" customHeight="1">
      <c r="N11" s="88">
        <v>6</v>
      </c>
      <c r="P11" s="458" t="s">
        <v>90</v>
      </c>
      <c r="Q11" s="458"/>
      <c r="R11" s="458"/>
      <c r="S11" s="458"/>
      <c r="T11" s="458"/>
      <c r="U11" s="458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440" t="s">
        <v>45</v>
      </c>
      <c r="F12" s="441"/>
      <c r="G12" s="441"/>
      <c r="H12" s="441"/>
      <c r="I12" s="441"/>
      <c r="J12" s="441"/>
      <c r="K12" s="441"/>
      <c r="L12" s="441"/>
      <c r="M12" s="441"/>
      <c r="N12" s="441" t="s">
        <v>46</v>
      </c>
      <c r="O12" s="441"/>
      <c r="P12" s="441"/>
      <c r="Q12" s="441"/>
      <c r="R12" s="441"/>
      <c r="S12" s="441"/>
      <c r="T12" s="441"/>
      <c r="U12" s="441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44"/>
      <c r="G13" s="462"/>
      <c r="H13" s="443" t="s">
        <v>48</v>
      </c>
      <c r="I13" s="444"/>
      <c r="J13" s="462" t="s">
        <v>48</v>
      </c>
      <c r="K13" s="443" t="s">
        <v>49</v>
      </c>
      <c r="L13" s="444"/>
      <c r="M13" s="444" t="s">
        <v>49</v>
      </c>
      <c r="N13" s="443" t="s">
        <v>50</v>
      </c>
      <c r="O13" s="444"/>
      <c r="P13" s="462"/>
      <c r="Q13" s="443" t="s">
        <v>51</v>
      </c>
      <c r="R13" s="444"/>
      <c r="S13" s="462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9" t="s">
        <v>49</v>
      </c>
      <c r="C16" s="324"/>
      <c r="D16" s="316"/>
      <c r="E16" s="442"/>
      <c r="F16" s="439" t="s">
        <v>17</v>
      </c>
      <c r="G16" s="437"/>
      <c r="H16" s="438"/>
      <c r="I16" s="439" t="s">
        <v>17</v>
      </c>
      <c r="J16" s="437"/>
      <c r="K16" s="336"/>
      <c r="L16" s="338" t="s">
        <v>17</v>
      </c>
      <c r="M16" s="334"/>
      <c r="N16" s="447">
        <f>E16+H16+K16</f>
        <v>0</v>
      </c>
      <c r="O16" s="454" t="s">
        <v>17</v>
      </c>
      <c r="P16" s="456">
        <f>G16+J16+M16</f>
        <v>0</v>
      </c>
      <c r="Q16" s="447">
        <f>SUM(AG16:AI16)</f>
        <v>0</v>
      </c>
      <c r="R16" s="454" t="s">
        <v>17</v>
      </c>
      <c r="S16" s="456">
        <f>SUM(AJ16:AL16)</f>
        <v>0</v>
      </c>
      <c r="T16" s="445">
        <f>IF(Q16&gt;S16,1,0)</f>
        <v>0</v>
      </c>
      <c r="U16" s="452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60"/>
      <c r="C17" s="325"/>
      <c r="D17" s="326"/>
      <c r="E17" s="442"/>
      <c r="F17" s="439"/>
      <c r="G17" s="437"/>
      <c r="H17" s="438"/>
      <c r="I17" s="439"/>
      <c r="J17" s="437"/>
      <c r="K17" s="337"/>
      <c r="L17" s="339"/>
      <c r="M17" s="335"/>
      <c r="N17" s="448"/>
      <c r="O17" s="455"/>
      <c r="P17" s="457"/>
      <c r="Q17" s="448"/>
      <c r="R17" s="455"/>
      <c r="S17" s="457"/>
      <c r="T17" s="446"/>
      <c r="U17" s="453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69" t="s">
        <v>35</v>
      </c>
      <c r="Q28" s="469"/>
      <c r="R28" s="78"/>
      <c r="S28" s="78"/>
      <c r="T28" s="465">
        <f>T3</f>
        <v>2019</v>
      </c>
      <c r="U28" s="465"/>
      <c r="X28" s="79" t="s">
        <v>0</v>
      </c>
    </row>
    <row r="29" spans="3:32" ht="18.75">
      <c r="C29" s="80" t="s">
        <v>36</v>
      </c>
      <c r="D29" s="125"/>
      <c r="N29" s="82">
        <v>6</v>
      </c>
      <c r="P29" s="466" t="str">
        <f>IF(N29=1,P31,IF(N29=2,P32,IF(N29=3,P33,IF(N29=4,P34,IF(N29=5,P35,IF(N29=6,P36," "))))))</f>
        <v>ŽENY II.</v>
      </c>
      <c r="Q29" s="467"/>
      <c r="R29" s="467"/>
      <c r="S29" s="467"/>
      <c r="T29" s="467"/>
      <c r="U29" s="46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103</v>
      </c>
      <c r="E31" s="87"/>
      <c r="F31" s="87"/>
      <c r="N31" s="88">
        <v>1</v>
      </c>
      <c r="P31" s="463" t="s">
        <v>38</v>
      </c>
      <c r="Q31" s="463"/>
      <c r="R31" s="463"/>
      <c r="S31" s="463"/>
      <c r="T31" s="463"/>
      <c r="U31" s="463"/>
      <c r="W31" s="89">
        <v>1</v>
      </c>
      <c r="X31" s="90" t="str">
        <f>X6</f>
        <v> Opava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 Opava</v>
      </c>
    </row>
    <row r="32" spans="3:32" ht="15" customHeight="1">
      <c r="C32" s="80" t="s">
        <v>39</v>
      </c>
      <c r="D32" s="173">
        <v>43701</v>
      </c>
      <c r="E32" s="91"/>
      <c r="F32" s="91"/>
      <c r="N32" s="88">
        <v>2</v>
      </c>
      <c r="P32" s="464" t="s">
        <v>79</v>
      </c>
      <c r="Q32" s="463"/>
      <c r="R32" s="463"/>
      <c r="S32" s="463"/>
      <c r="T32" s="463"/>
      <c r="U32" s="463"/>
      <c r="W32" s="89">
        <v>2</v>
      </c>
      <c r="X32" s="90" t="str">
        <f aca="true" t="shared" si="3" ref="X32:X38">X7</f>
        <v>Hrabová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Hrabová</v>
      </c>
    </row>
    <row r="33" spans="3:32" ht="15" customHeight="1">
      <c r="C33" s="80"/>
      <c r="N33" s="88">
        <v>3</v>
      </c>
      <c r="P33" s="458" t="s">
        <v>40</v>
      </c>
      <c r="Q33" s="458"/>
      <c r="R33" s="458"/>
      <c r="S33" s="458"/>
      <c r="T33" s="458"/>
      <c r="U33" s="458"/>
      <c r="W33" s="89">
        <v>3</v>
      </c>
      <c r="X33" s="90" t="str">
        <f t="shared" si="3"/>
        <v>Baník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Baník</v>
      </c>
    </row>
    <row r="34" spans="2:32" ht="18.75">
      <c r="B34" s="92">
        <v>1</v>
      </c>
      <c r="C34" s="76" t="s">
        <v>41</v>
      </c>
      <c r="D34" s="449" t="str">
        <f>IF(B34=1,X31,IF(B34=2,X32,IF(B34=3,X33,IF(B34=4,X34,IF(B34=5,X35,IF(B34=6,X36,IF(B34=7,X37,IF(B34=8,X38," "))))))))</f>
        <v> Opava</v>
      </c>
      <c r="E34" s="450"/>
      <c r="F34" s="450"/>
      <c r="G34" s="450"/>
      <c r="H34" s="450"/>
      <c r="I34" s="451"/>
      <c r="N34" s="88">
        <v>4</v>
      </c>
      <c r="P34" s="458" t="s">
        <v>42</v>
      </c>
      <c r="Q34" s="458"/>
      <c r="R34" s="458"/>
      <c r="S34" s="458"/>
      <c r="T34" s="458"/>
      <c r="U34" s="458"/>
      <c r="W34" s="89">
        <v>4</v>
      </c>
      <c r="X34" s="90" t="str">
        <f t="shared" si="3"/>
        <v>Proskovice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Proskovice B</v>
      </c>
    </row>
    <row r="35" spans="2:32" ht="18.75">
      <c r="B35" s="92">
        <v>4</v>
      </c>
      <c r="C35" s="76" t="s">
        <v>43</v>
      </c>
      <c r="D35" s="449" t="str">
        <f>IF(B35=1,X31,IF(B35=2,X32,IF(B35=3,X33,IF(B35=4,X34,IF(B35=5,X35,IF(B35=6,X36,IF(B35=7,X37,IF(B35=8,X38," "))))))))</f>
        <v>Proskovice B</v>
      </c>
      <c r="E35" s="450"/>
      <c r="F35" s="450"/>
      <c r="G35" s="450"/>
      <c r="H35" s="450"/>
      <c r="I35" s="451"/>
      <c r="N35" s="88">
        <v>5</v>
      </c>
      <c r="P35" s="458" t="s">
        <v>89</v>
      </c>
      <c r="Q35" s="458"/>
      <c r="R35" s="458"/>
      <c r="S35" s="458"/>
      <c r="T35" s="458"/>
      <c r="U35" s="458"/>
      <c r="W35" s="89">
        <v>5</v>
      </c>
      <c r="X35" s="90" t="str">
        <f t="shared" si="3"/>
        <v>Příbor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Příbor</v>
      </c>
    </row>
    <row r="36" spans="14:32" ht="15">
      <c r="N36" s="88">
        <v>6</v>
      </c>
      <c r="P36" s="458" t="s">
        <v>90</v>
      </c>
      <c r="Q36" s="458"/>
      <c r="R36" s="458"/>
      <c r="S36" s="458"/>
      <c r="T36" s="458"/>
      <c r="U36" s="458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440" t="s">
        <v>45</v>
      </c>
      <c r="F37" s="441"/>
      <c r="G37" s="441"/>
      <c r="H37" s="441"/>
      <c r="I37" s="441"/>
      <c r="J37" s="441"/>
      <c r="K37" s="441"/>
      <c r="L37" s="441"/>
      <c r="M37" s="441"/>
      <c r="N37" s="441" t="s">
        <v>46</v>
      </c>
      <c r="O37" s="441"/>
      <c r="P37" s="441"/>
      <c r="Q37" s="441"/>
      <c r="R37" s="441"/>
      <c r="S37" s="441"/>
      <c r="T37" s="441"/>
      <c r="U37" s="441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44"/>
      <c r="G38" s="462"/>
      <c r="H38" s="443" t="s">
        <v>48</v>
      </c>
      <c r="I38" s="444"/>
      <c r="J38" s="462" t="s">
        <v>48</v>
      </c>
      <c r="K38" s="443" t="s">
        <v>49</v>
      </c>
      <c r="L38" s="444"/>
      <c r="M38" s="444" t="s">
        <v>49</v>
      </c>
      <c r="N38" s="443" t="s">
        <v>50</v>
      </c>
      <c r="O38" s="444"/>
      <c r="P38" s="462"/>
      <c r="Q38" s="443" t="s">
        <v>51</v>
      </c>
      <c r="R38" s="444"/>
      <c r="S38" s="462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137</v>
      </c>
      <c r="D39" s="316" t="s">
        <v>138</v>
      </c>
      <c r="E39" s="317">
        <v>7</v>
      </c>
      <c r="F39" s="318" t="s">
        <v>17</v>
      </c>
      <c r="G39" s="319">
        <v>5</v>
      </c>
      <c r="H39" s="320">
        <v>6</v>
      </c>
      <c r="I39" s="318" t="s">
        <v>17</v>
      </c>
      <c r="J39" s="319">
        <v>2</v>
      </c>
      <c r="K39" s="321"/>
      <c r="L39" s="322" t="s">
        <v>17</v>
      </c>
      <c r="M39" s="323"/>
      <c r="N39" s="104">
        <v>12</v>
      </c>
      <c r="O39" s="105" t="s">
        <v>17</v>
      </c>
      <c r="P39" s="106">
        <f>G39+J39+M39</f>
        <v>7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116</v>
      </c>
      <c r="D40" s="315" t="s">
        <v>139</v>
      </c>
      <c r="E40" s="317">
        <v>6</v>
      </c>
      <c r="F40" s="318" t="s">
        <v>17</v>
      </c>
      <c r="G40" s="319">
        <v>1</v>
      </c>
      <c r="H40" s="320">
        <v>6</v>
      </c>
      <c r="I40" s="318" t="s">
        <v>17</v>
      </c>
      <c r="J40" s="319">
        <v>1</v>
      </c>
      <c r="K40" s="321"/>
      <c r="L40" s="322" t="s">
        <v>17</v>
      </c>
      <c r="M40" s="323"/>
      <c r="N40" s="104">
        <v>17</v>
      </c>
      <c r="O40" s="105" t="s">
        <v>17</v>
      </c>
      <c r="P40" s="106">
        <f>G40+J40+M40</f>
        <v>2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59" t="s">
        <v>49</v>
      </c>
      <c r="C41" s="324" t="s">
        <v>116</v>
      </c>
      <c r="D41" s="316" t="s">
        <v>138</v>
      </c>
      <c r="E41" s="442">
        <v>6</v>
      </c>
      <c r="F41" s="439" t="s">
        <v>17</v>
      </c>
      <c r="G41" s="437">
        <v>1</v>
      </c>
      <c r="H41" s="438">
        <v>6</v>
      </c>
      <c r="I41" s="439" t="s">
        <v>17</v>
      </c>
      <c r="J41" s="437">
        <v>1</v>
      </c>
      <c r="K41" s="336"/>
      <c r="L41" s="338" t="s">
        <v>17</v>
      </c>
      <c r="M41" s="334"/>
      <c r="N41" s="287">
        <v>12</v>
      </c>
      <c r="O41" s="454" t="s">
        <v>17</v>
      </c>
      <c r="P41" s="456">
        <f>G41+J41+M41</f>
        <v>2</v>
      </c>
      <c r="Q41" s="447">
        <f>SUM(AG41:AI41)</f>
        <v>2</v>
      </c>
      <c r="R41" s="454" t="s">
        <v>17</v>
      </c>
      <c r="S41" s="456">
        <f>SUM(AJ41:AL41)</f>
        <v>0</v>
      </c>
      <c r="T41" s="445">
        <f>IF(Q41&gt;S41,1,0)</f>
        <v>1</v>
      </c>
      <c r="U41" s="452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60"/>
      <c r="C42" s="325" t="s">
        <v>137</v>
      </c>
      <c r="D42" s="326" t="s">
        <v>139</v>
      </c>
      <c r="E42" s="442"/>
      <c r="F42" s="439"/>
      <c r="G42" s="437"/>
      <c r="H42" s="438"/>
      <c r="I42" s="439"/>
      <c r="J42" s="437"/>
      <c r="K42" s="337"/>
      <c r="L42" s="339"/>
      <c r="M42" s="335"/>
      <c r="N42" s="288"/>
      <c r="O42" s="455"/>
      <c r="P42" s="457"/>
      <c r="Q42" s="448"/>
      <c r="R42" s="455"/>
      <c r="S42" s="457"/>
      <c r="T42" s="446"/>
      <c r="U42" s="453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41</v>
      </c>
      <c r="O43" s="105" t="s">
        <v>17</v>
      </c>
      <c r="P43" s="116">
        <f>SUM(P39:P42)</f>
        <v>11</v>
      </c>
      <c r="Q43" s="132">
        <f>SUM(Q39:Q42)</f>
        <v>6</v>
      </c>
      <c r="R43" s="134" t="s">
        <v>17</v>
      </c>
      <c r="S43" s="133">
        <f>SUM(S39:S42)</f>
        <v>0</v>
      </c>
      <c r="T43" s="107">
        <f>SUM(T39:T42)</f>
        <v>3</v>
      </c>
      <c r="U43" s="108">
        <f>SUM(U39:U42)</f>
        <v>0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 Opava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69" t="s">
        <v>35</v>
      </c>
      <c r="Q53" s="469"/>
      <c r="R53" s="78"/>
      <c r="S53" s="78"/>
      <c r="T53" s="465">
        <f>T3</f>
        <v>2019</v>
      </c>
      <c r="U53" s="465"/>
      <c r="X53" s="79" t="s">
        <v>0</v>
      </c>
    </row>
    <row r="54" spans="3:32" ht="18.75">
      <c r="C54" s="80" t="s">
        <v>36</v>
      </c>
      <c r="D54" s="125"/>
      <c r="N54" s="82">
        <v>6</v>
      </c>
      <c r="P54" s="466" t="str">
        <f>IF(N54=1,P56,IF(N54=2,P57,IF(N54=3,P58,IF(N54=4,P59,IF(N54=5,P60,IF(N54=6,P61," "))))))</f>
        <v>ŽENY II.</v>
      </c>
      <c r="Q54" s="467"/>
      <c r="R54" s="467"/>
      <c r="S54" s="467"/>
      <c r="T54" s="467"/>
      <c r="U54" s="46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101</v>
      </c>
      <c r="E56" s="87"/>
      <c r="F56" s="87"/>
      <c r="N56" s="88">
        <v>1</v>
      </c>
      <c r="P56" s="463" t="s">
        <v>38</v>
      </c>
      <c r="Q56" s="463"/>
      <c r="R56" s="463"/>
      <c r="S56" s="463"/>
      <c r="T56" s="463"/>
      <c r="U56" s="463"/>
      <c r="W56" s="89">
        <v>1</v>
      </c>
      <c r="X56" s="90" t="str">
        <f>X6</f>
        <v> Opava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 Opava</v>
      </c>
    </row>
    <row r="57" spans="3:32" ht="15" customHeight="1">
      <c r="C57" s="80" t="s">
        <v>39</v>
      </c>
      <c r="D57" s="173">
        <v>43624</v>
      </c>
      <c r="E57" s="91"/>
      <c r="F57" s="91"/>
      <c r="N57" s="88">
        <v>2</v>
      </c>
      <c r="P57" s="464" t="s">
        <v>79</v>
      </c>
      <c r="Q57" s="463"/>
      <c r="R57" s="463"/>
      <c r="S57" s="463"/>
      <c r="T57" s="463"/>
      <c r="U57" s="463"/>
      <c r="W57" s="89">
        <v>2</v>
      </c>
      <c r="X57" s="90" t="str">
        <f aca="true" t="shared" si="6" ref="X57:X63">X7</f>
        <v>Hrabová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Hrabová</v>
      </c>
    </row>
    <row r="58" spans="3:32" ht="15" customHeight="1">
      <c r="C58" s="80"/>
      <c r="N58" s="88">
        <v>3</v>
      </c>
      <c r="P58" s="458" t="s">
        <v>40</v>
      </c>
      <c r="Q58" s="458"/>
      <c r="R58" s="458"/>
      <c r="S58" s="458"/>
      <c r="T58" s="458"/>
      <c r="U58" s="458"/>
      <c r="W58" s="89">
        <v>3</v>
      </c>
      <c r="X58" s="90" t="str">
        <f t="shared" si="6"/>
        <v>Baník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Baník</v>
      </c>
    </row>
    <row r="59" spans="2:32" ht="18.75">
      <c r="B59" s="92">
        <v>2</v>
      </c>
      <c r="C59" s="76" t="s">
        <v>41</v>
      </c>
      <c r="D59" s="449" t="str">
        <f>IF(B59=1,X56,IF(B59=2,X57,IF(B59=3,X58,IF(B59=4,X59,IF(B59=5,X60,IF(B59=6,X61,IF(B59=7,X62,IF(B59=8,X63," "))))))))</f>
        <v>Hrabová</v>
      </c>
      <c r="E59" s="450"/>
      <c r="F59" s="450"/>
      <c r="G59" s="450"/>
      <c r="H59" s="450"/>
      <c r="I59" s="451"/>
      <c r="N59" s="88">
        <v>4</v>
      </c>
      <c r="P59" s="458" t="s">
        <v>42</v>
      </c>
      <c r="Q59" s="458"/>
      <c r="R59" s="458"/>
      <c r="S59" s="458"/>
      <c r="T59" s="458"/>
      <c r="U59" s="458"/>
      <c r="W59" s="89">
        <v>4</v>
      </c>
      <c r="X59" s="90" t="str">
        <f t="shared" si="6"/>
        <v>Proskovice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Proskovice B</v>
      </c>
    </row>
    <row r="60" spans="2:32" ht="18.75">
      <c r="B60" s="92">
        <v>3</v>
      </c>
      <c r="C60" s="76" t="s">
        <v>43</v>
      </c>
      <c r="D60" s="449" t="str">
        <f>IF(B60=1,X56,IF(B60=2,X57,IF(B60=3,X58,IF(B60=4,X59,IF(B60=5,X60,IF(B60=6,X61,IF(B60=7,X62,IF(B60=8,X63," "))))))))</f>
        <v>Baník</v>
      </c>
      <c r="E60" s="450"/>
      <c r="F60" s="450"/>
      <c r="G60" s="450"/>
      <c r="H60" s="450"/>
      <c r="I60" s="451"/>
      <c r="N60" s="88">
        <v>5</v>
      </c>
      <c r="P60" s="458" t="s">
        <v>89</v>
      </c>
      <c r="Q60" s="458"/>
      <c r="R60" s="458"/>
      <c r="S60" s="458"/>
      <c r="T60" s="458"/>
      <c r="U60" s="458"/>
      <c r="W60" s="89">
        <v>5</v>
      </c>
      <c r="X60" s="90" t="str">
        <f t="shared" si="6"/>
        <v>Příbor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Příbor</v>
      </c>
    </row>
    <row r="61" spans="14:32" ht="15">
      <c r="N61" s="88">
        <v>6</v>
      </c>
      <c r="P61" s="458" t="s">
        <v>90</v>
      </c>
      <c r="Q61" s="458"/>
      <c r="R61" s="458"/>
      <c r="S61" s="458"/>
      <c r="T61" s="458"/>
      <c r="U61" s="458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440" t="s">
        <v>45</v>
      </c>
      <c r="F62" s="441"/>
      <c r="G62" s="441"/>
      <c r="H62" s="441"/>
      <c r="I62" s="441"/>
      <c r="J62" s="441"/>
      <c r="K62" s="441"/>
      <c r="L62" s="441"/>
      <c r="M62" s="441"/>
      <c r="N62" s="441" t="s">
        <v>46</v>
      </c>
      <c r="O62" s="441"/>
      <c r="P62" s="441"/>
      <c r="Q62" s="441"/>
      <c r="R62" s="441"/>
      <c r="S62" s="441"/>
      <c r="T62" s="441"/>
      <c r="U62" s="441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44"/>
      <c r="G63" s="462"/>
      <c r="H63" s="443" t="s">
        <v>48</v>
      </c>
      <c r="I63" s="444"/>
      <c r="J63" s="462" t="s">
        <v>48</v>
      </c>
      <c r="K63" s="443" t="s">
        <v>49</v>
      </c>
      <c r="L63" s="444"/>
      <c r="M63" s="444" t="s">
        <v>49</v>
      </c>
      <c r="N63" s="443" t="s">
        <v>50</v>
      </c>
      <c r="O63" s="444"/>
      <c r="P63" s="462"/>
      <c r="Q63" s="443" t="s">
        <v>51</v>
      </c>
      <c r="R63" s="444"/>
      <c r="S63" s="462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15" t="s">
        <v>145</v>
      </c>
      <c r="D64" s="316" t="s">
        <v>146</v>
      </c>
      <c r="E64" s="317">
        <v>0</v>
      </c>
      <c r="F64" s="318" t="s">
        <v>17</v>
      </c>
      <c r="G64" s="319">
        <v>6</v>
      </c>
      <c r="H64" s="320">
        <v>1</v>
      </c>
      <c r="I64" s="318" t="s">
        <v>17</v>
      </c>
      <c r="J64" s="319">
        <v>6</v>
      </c>
      <c r="K64" s="321"/>
      <c r="L64" s="322" t="s">
        <v>17</v>
      </c>
      <c r="M64" s="323"/>
      <c r="N64" s="104">
        <f>E64+H64+K64</f>
        <v>1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Y64" s="313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48</v>
      </c>
      <c r="C65" s="324" t="s">
        <v>147</v>
      </c>
      <c r="D65" s="315" t="s">
        <v>148</v>
      </c>
      <c r="E65" s="317">
        <v>2</v>
      </c>
      <c r="F65" s="318" t="s">
        <v>17</v>
      </c>
      <c r="G65" s="319">
        <v>6</v>
      </c>
      <c r="H65" s="320">
        <v>0</v>
      </c>
      <c r="I65" s="318" t="s">
        <v>17</v>
      </c>
      <c r="J65" s="319">
        <v>6</v>
      </c>
      <c r="K65" s="321"/>
      <c r="L65" s="322" t="s">
        <v>17</v>
      </c>
      <c r="M65" s="323"/>
      <c r="N65" s="104">
        <f>E65+H65+K65</f>
        <v>2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70"/>
      <c r="Y65" s="313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2.5" customHeight="1">
      <c r="B66" s="459" t="s">
        <v>49</v>
      </c>
      <c r="C66" s="324" t="s">
        <v>145</v>
      </c>
      <c r="D66" s="316" t="s">
        <v>146</v>
      </c>
      <c r="E66" s="442">
        <v>2</v>
      </c>
      <c r="F66" s="439" t="s">
        <v>17</v>
      </c>
      <c r="G66" s="437">
        <v>6</v>
      </c>
      <c r="H66" s="438">
        <v>5</v>
      </c>
      <c r="I66" s="439" t="s">
        <v>17</v>
      </c>
      <c r="J66" s="437">
        <v>7</v>
      </c>
      <c r="K66" s="336"/>
      <c r="L66" s="338" t="s">
        <v>17</v>
      </c>
      <c r="M66" s="334"/>
      <c r="N66" s="447">
        <f>E66+H66+K66</f>
        <v>7</v>
      </c>
      <c r="O66" s="454" t="s">
        <v>17</v>
      </c>
      <c r="P66" s="456">
        <f>G66+J66+M66</f>
        <v>13</v>
      </c>
      <c r="Q66" s="447">
        <f>SUM(AG66:AI66)</f>
        <v>0</v>
      </c>
      <c r="R66" s="454" t="s">
        <v>17</v>
      </c>
      <c r="S66" s="456">
        <f>SUM(AJ66:AL66)</f>
        <v>2</v>
      </c>
      <c r="T66" s="445">
        <f>IF(Q66&gt;S66,1,0)</f>
        <v>0</v>
      </c>
      <c r="U66" s="452">
        <f>IF(S66&gt;Q66,1,0)</f>
        <v>1</v>
      </c>
      <c r="V66" s="111"/>
      <c r="X66" s="270"/>
      <c r="Y66" s="313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5.5" customHeight="1">
      <c r="B67" s="460"/>
      <c r="C67" s="325" t="s">
        <v>147</v>
      </c>
      <c r="D67" s="326" t="s">
        <v>148</v>
      </c>
      <c r="E67" s="442"/>
      <c r="F67" s="439"/>
      <c r="G67" s="437"/>
      <c r="H67" s="438"/>
      <c r="I67" s="439"/>
      <c r="J67" s="437"/>
      <c r="K67" s="337"/>
      <c r="L67" s="339"/>
      <c r="M67" s="335"/>
      <c r="N67" s="448"/>
      <c r="O67" s="455"/>
      <c r="P67" s="457"/>
      <c r="Q67" s="448"/>
      <c r="R67" s="455"/>
      <c r="S67" s="457"/>
      <c r="T67" s="446"/>
      <c r="U67" s="453"/>
      <c r="V67" s="111"/>
      <c r="X67" s="271"/>
      <c r="Y67" s="313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10</v>
      </c>
      <c r="O68" s="105" t="s">
        <v>17</v>
      </c>
      <c r="P68" s="116">
        <f>SUM(P64:P67)</f>
        <v>37</v>
      </c>
      <c r="Q68" s="132">
        <f>SUM(Q64:Q67)</f>
        <v>0</v>
      </c>
      <c r="R68" s="134" t="s">
        <v>17</v>
      </c>
      <c r="S68" s="133">
        <f>SUM(S64:S67)</f>
        <v>6</v>
      </c>
      <c r="T68" s="107">
        <f>SUM(T64:T67)</f>
        <v>0</v>
      </c>
      <c r="U68" s="108">
        <f>SUM(U64:U67)</f>
        <v>3</v>
      </c>
      <c r="V68" s="95"/>
      <c r="Y68" s="314"/>
    </row>
    <row r="69" spans="2:25" ht="15">
      <c r="B69" s="112"/>
      <c r="C69" s="6" t="s">
        <v>54</v>
      </c>
      <c r="D69" s="118" t="str">
        <f>IF(T68&gt;U68,D59,IF(U68&gt;T68,D60,IF(U68+T68=0," ","CHYBA ZADÁNÍ")))</f>
        <v>Baník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14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8">
    <mergeCell ref="E16:E17"/>
    <mergeCell ref="F16:F17"/>
    <mergeCell ref="G16:G17"/>
    <mergeCell ref="H16:H17"/>
    <mergeCell ref="I16:I17"/>
    <mergeCell ref="J16:J17"/>
    <mergeCell ref="E41:E42"/>
    <mergeCell ref="F41:F42"/>
    <mergeCell ref="G41:G42"/>
    <mergeCell ref="H41:H42"/>
    <mergeCell ref="I41:I42"/>
    <mergeCell ref="J41:J42"/>
    <mergeCell ref="E66:E67"/>
    <mergeCell ref="F66:F67"/>
    <mergeCell ref="G66:G67"/>
    <mergeCell ref="H66:H67"/>
    <mergeCell ref="I66:I67"/>
    <mergeCell ref="J66:J67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P34:U34"/>
    <mergeCell ref="P35:U35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N62:U6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6:N67"/>
  </mergeCells>
  <conditionalFormatting sqref="X6:X13 X31:X38 X56:X6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5">
      <selection activeCell="Z52" sqref="Z5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69" t="s">
        <v>35</v>
      </c>
      <c r="Q3" s="469"/>
      <c r="R3" s="78"/>
      <c r="S3" s="78"/>
      <c r="T3" s="465">
        <f>'Utkání-výsledky'!K2</f>
        <v>2019</v>
      </c>
      <c r="U3" s="465"/>
      <c r="X3" s="79" t="s">
        <v>0</v>
      </c>
    </row>
    <row r="4" spans="3:32" ht="18.75">
      <c r="C4" s="80" t="s">
        <v>36</v>
      </c>
      <c r="D4" s="81"/>
      <c r="N4" s="82">
        <v>6</v>
      </c>
      <c r="P4" s="466" t="str">
        <f>IF(N4=1,P6,IF(N4=2,P7,IF(N4=3,P8,IF(N4=4,P9,IF(N4=5,P10,IF(N4=6,P11," "))))))</f>
        <v>ŽENY II.</v>
      </c>
      <c r="Q4" s="467"/>
      <c r="R4" s="467"/>
      <c r="S4" s="467"/>
      <c r="T4" s="467"/>
      <c r="U4" s="46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63" t="s">
        <v>38</v>
      </c>
      <c r="Q6" s="463"/>
      <c r="R6" s="463"/>
      <c r="S6" s="463"/>
      <c r="T6" s="463"/>
      <c r="U6" s="463"/>
      <c r="W6" s="89">
        <v>1</v>
      </c>
      <c r="X6" s="90" t="str">
        <f>IF($N$4=1,AA6,IF($N$4=2,AB6,IF($N$4=3,AC6,IF($N$4=4,AD6,IF($N$4=5,AE6,IF($N$4=6,AF6," "))))))</f>
        <v> Opava</v>
      </c>
      <c r="AA6" s="1">
        <f>'1.'!AA6</f>
        <v>0</v>
      </c>
      <c r="AB6" s="257"/>
      <c r="AD6" s="1">
        <f>'1.'!AD6</f>
        <v>0</v>
      </c>
      <c r="AF6" s="1" t="str">
        <f>'Utkání-výsledky'!N5</f>
        <v> Opava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64" t="s">
        <v>79</v>
      </c>
      <c r="Q7" s="463"/>
      <c r="R7" s="463"/>
      <c r="S7" s="463"/>
      <c r="T7" s="463"/>
      <c r="U7" s="463"/>
      <c r="W7" s="89">
        <v>2</v>
      </c>
      <c r="X7" s="90" t="str">
        <f aca="true" t="shared" si="0" ref="X7:X13">IF($N$4=1,AA7,IF($N$4=2,AB7,IF($N$4=3,AC7,IF($N$4=4,AD7,IF($N$4=5,AE7,IF($N$4=6,AF7," "))))))</f>
        <v>Hrabová</v>
      </c>
      <c r="AA7" s="1">
        <f>'1.'!AA7</f>
        <v>0</v>
      </c>
      <c r="AB7" s="257"/>
      <c r="AD7" s="1">
        <f>'1.'!AD7</f>
        <v>0</v>
      </c>
      <c r="AF7" s="1" t="str">
        <f>'Utkání-výsledky'!N6</f>
        <v>Hrabová</v>
      </c>
    </row>
    <row r="8" spans="3:32" ht="15" customHeight="1">
      <c r="C8" s="80"/>
      <c r="N8" s="88">
        <v>3</v>
      </c>
      <c r="P8" s="458" t="s">
        <v>40</v>
      </c>
      <c r="Q8" s="458"/>
      <c r="R8" s="458"/>
      <c r="S8" s="458"/>
      <c r="T8" s="458"/>
      <c r="U8" s="458"/>
      <c r="W8" s="89">
        <v>3</v>
      </c>
      <c r="X8" s="90" t="str">
        <f t="shared" si="0"/>
        <v>Baník</v>
      </c>
      <c r="AA8" s="1">
        <f>'1.'!AA8</f>
        <v>0</v>
      </c>
      <c r="AB8" s="257"/>
      <c r="AD8" s="1">
        <f>'1.'!AD8</f>
        <v>0</v>
      </c>
      <c r="AF8" s="1" t="str">
        <f>'Utkání-výsledky'!N7</f>
        <v>Baník</v>
      </c>
    </row>
    <row r="9" spans="2:32" ht="18.75">
      <c r="B9" s="92">
        <v>3</v>
      </c>
      <c r="C9" s="76" t="s">
        <v>41</v>
      </c>
      <c r="D9" s="470" t="str">
        <f>IF(B9=1,X6,IF(B9=2,X7,IF(B9=3,X8,IF(B9=4,X9,IF(B9=5,X10,IF(B9=6,X11,IF(B9=7,X12,IF(B9=8,X13," "))))))))</f>
        <v>Baník</v>
      </c>
      <c r="E9" s="471"/>
      <c r="F9" s="471"/>
      <c r="G9" s="471"/>
      <c r="H9" s="471"/>
      <c r="I9" s="472"/>
      <c r="N9" s="88">
        <v>4</v>
      </c>
      <c r="P9" s="458" t="s">
        <v>42</v>
      </c>
      <c r="Q9" s="458"/>
      <c r="R9" s="458"/>
      <c r="S9" s="458"/>
      <c r="T9" s="458"/>
      <c r="U9" s="458"/>
      <c r="W9" s="89">
        <v>4</v>
      </c>
      <c r="X9" s="90" t="str">
        <f t="shared" si="0"/>
        <v>Proskovice B</v>
      </c>
      <c r="AA9" s="1">
        <f>'1.'!AA9</f>
        <v>0</v>
      </c>
      <c r="AB9" s="257"/>
      <c r="AD9" s="1">
        <f>'1.'!AD9</f>
        <v>0</v>
      </c>
      <c r="AF9" s="1" t="str">
        <f>'Utkání-výsledky'!N8</f>
        <v>Proskovice B</v>
      </c>
    </row>
    <row r="10" spans="2:32" ht="19.5" customHeight="1">
      <c r="B10" s="92">
        <v>6</v>
      </c>
      <c r="C10" s="76" t="s">
        <v>43</v>
      </c>
      <c r="D10" s="470" t="str">
        <f>IF(B10=1,X6,IF(B10=2,X7,IF(B10=3,X8,IF(B10=4,X9,IF(B10=5,X10,IF(B10=6,X11,IF(B10=7,X12,IF(B10=8,X13," "))))))))</f>
        <v>VOLNÝ  LOS</v>
      </c>
      <c r="E10" s="471"/>
      <c r="F10" s="471"/>
      <c r="G10" s="471"/>
      <c r="H10" s="471"/>
      <c r="I10" s="472"/>
      <c r="N10" s="88">
        <v>5</v>
      </c>
      <c r="P10" s="458" t="s">
        <v>89</v>
      </c>
      <c r="Q10" s="458"/>
      <c r="R10" s="458"/>
      <c r="S10" s="458"/>
      <c r="T10" s="458"/>
      <c r="U10" s="458"/>
      <c r="W10" s="89">
        <v>5</v>
      </c>
      <c r="X10" s="90" t="str">
        <f t="shared" si="0"/>
        <v>Příbor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Příbor</v>
      </c>
    </row>
    <row r="11" spans="14:32" ht="15.75" customHeight="1">
      <c r="N11" s="88">
        <v>6</v>
      </c>
      <c r="P11" s="458" t="s">
        <v>90</v>
      </c>
      <c r="Q11" s="458"/>
      <c r="R11" s="458"/>
      <c r="S11" s="458"/>
      <c r="T11" s="458"/>
      <c r="U11" s="458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440" t="s">
        <v>45</v>
      </c>
      <c r="F12" s="441"/>
      <c r="G12" s="441"/>
      <c r="H12" s="441"/>
      <c r="I12" s="441"/>
      <c r="J12" s="441"/>
      <c r="K12" s="441"/>
      <c r="L12" s="441"/>
      <c r="M12" s="441"/>
      <c r="N12" s="441" t="s">
        <v>46</v>
      </c>
      <c r="O12" s="441"/>
      <c r="P12" s="441"/>
      <c r="Q12" s="441"/>
      <c r="R12" s="441"/>
      <c r="S12" s="441"/>
      <c r="T12" s="441"/>
      <c r="U12" s="441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44"/>
      <c r="G13" s="462"/>
      <c r="H13" s="443" t="s">
        <v>48</v>
      </c>
      <c r="I13" s="444"/>
      <c r="J13" s="462" t="s">
        <v>48</v>
      </c>
      <c r="K13" s="443" t="s">
        <v>49</v>
      </c>
      <c r="L13" s="444"/>
      <c r="M13" s="444" t="s">
        <v>49</v>
      </c>
      <c r="N13" s="443" t="s">
        <v>50</v>
      </c>
      <c r="O13" s="444"/>
      <c r="P13" s="462"/>
      <c r="Q13" s="443" t="s">
        <v>51</v>
      </c>
      <c r="R13" s="444"/>
      <c r="S13" s="462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9" t="s">
        <v>49</v>
      </c>
      <c r="C16" s="324"/>
      <c r="D16" s="316"/>
      <c r="E16" s="442"/>
      <c r="F16" s="439" t="s">
        <v>17</v>
      </c>
      <c r="G16" s="437"/>
      <c r="H16" s="438"/>
      <c r="I16" s="439" t="s">
        <v>17</v>
      </c>
      <c r="J16" s="437"/>
      <c r="K16" s="336"/>
      <c r="L16" s="338" t="s">
        <v>17</v>
      </c>
      <c r="M16" s="334"/>
      <c r="N16" s="447">
        <f>E16+H16+K16</f>
        <v>0</v>
      </c>
      <c r="O16" s="454" t="s">
        <v>17</v>
      </c>
      <c r="P16" s="456">
        <f>G16+J16+M16</f>
        <v>0</v>
      </c>
      <c r="Q16" s="447">
        <f>SUM(AG16:AI16)</f>
        <v>0</v>
      </c>
      <c r="R16" s="454" t="s">
        <v>17</v>
      </c>
      <c r="S16" s="456">
        <f>SUM(AJ16:AL16)</f>
        <v>0</v>
      </c>
      <c r="T16" s="445">
        <f>IF(Q16&gt;S16,1,0)</f>
        <v>0</v>
      </c>
      <c r="U16" s="452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60"/>
      <c r="C17" s="325"/>
      <c r="D17" s="326"/>
      <c r="E17" s="442"/>
      <c r="F17" s="439"/>
      <c r="G17" s="437"/>
      <c r="H17" s="438"/>
      <c r="I17" s="439"/>
      <c r="J17" s="437"/>
      <c r="K17" s="337"/>
      <c r="L17" s="339"/>
      <c r="M17" s="335"/>
      <c r="N17" s="448"/>
      <c r="O17" s="455"/>
      <c r="P17" s="457"/>
      <c r="Q17" s="448"/>
      <c r="R17" s="455"/>
      <c r="S17" s="457"/>
      <c r="T17" s="446"/>
      <c r="U17" s="453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69" t="s">
        <v>35</v>
      </c>
      <c r="Q28" s="469"/>
      <c r="R28" s="78"/>
      <c r="S28" s="78"/>
      <c r="T28" s="465">
        <f>T3</f>
        <v>2019</v>
      </c>
      <c r="U28" s="465"/>
      <c r="X28" s="79" t="s">
        <v>0</v>
      </c>
    </row>
    <row r="29" spans="3:32" ht="18.75">
      <c r="C29" s="80" t="s">
        <v>36</v>
      </c>
      <c r="D29" s="125"/>
      <c r="N29" s="82">
        <v>6</v>
      </c>
      <c r="P29" s="466" t="str">
        <f>IF(N29=1,P31,IF(N29=2,P32,IF(N29=3,P33,IF(N29=4,P34,IF(N29=5,P35,IF(N29=6,P36," "))))))</f>
        <v>ŽENY II.</v>
      </c>
      <c r="Q29" s="467"/>
      <c r="R29" s="467"/>
      <c r="S29" s="467"/>
      <c r="T29" s="467"/>
      <c r="U29" s="46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136</v>
      </c>
      <c r="E31" s="87"/>
      <c r="F31" s="87"/>
      <c r="N31" s="88">
        <v>1</v>
      </c>
      <c r="P31" s="463" t="s">
        <v>38</v>
      </c>
      <c r="Q31" s="463"/>
      <c r="R31" s="463"/>
      <c r="S31" s="463"/>
      <c r="T31" s="463"/>
      <c r="U31" s="463"/>
      <c r="W31" s="89">
        <v>1</v>
      </c>
      <c r="X31" s="90" t="str">
        <f>X6</f>
        <v> Opava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 Opava</v>
      </c>
    </row>
    <row r="32" spans="3:32" ht="15" customHeight="1">
      <c r="C32" s="80" t="s">
        <v>39</v>
      </c>
      <c r="D32" s="173">
        <v>43660</v>
      </c>
      <c r="E32" s="91"/>
      <c r="F32" s="91"/>
      <c r="N32" s="88">
        <v>2</v>
      </c>
      <c r="P32" s="464" t="s">
        <v>79</v>
      </c>
      <c r="Q32" s="463"/>
      <c r="R32" s="463"/>
      <c r="S32" s="463"/>
      <c r="T32" s="463"/>
      <c r="U32" s="463"/>
      <c r="W32" s="89">
        <v>2</v>
      </c>
      <c r="X32" s="90" t="str">
        <f aca="true" t="shared" si="3" ref="X32:X38">X7</f>
        <v>Hrabová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Hrabová</v>
      </c>
    </row>
    <row r="33" spans="3:32" ht="15" customHeight="1">
      <c r="C33" s="80"/>
      <c r="N33" s="88">
        <v>3</v>
      </c>
      <c r="P33" s="458" t="s">
        <v>40</v>
      </c>
      <c r="Q33" s="458"/>
      <c r="R33" s="458"/>
      <c r="S33" s="458"/>
      <c r="T33" s="458"/>
      <c r="U33" s="458"/>
      <c r="W33" s="89">
        <v>3</v>
      </c>
      <c r="X33" s="90" t="str">
        <f t="shared" si="3"/>
        <v>Baník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Baník</v>
      </c>
    </row>
    <row r="34" spans="2:32" ht="18.75">
      <c r="B34" s="92">
        <v>4</v>
      </c>
      <c r="C34" s="76" t="s">
        <v>41</v>
      </c>
      <c r="D34" s="449" t="str">
        <f>IF(B34=1,X31,IF(B34=2,X32,IF(B34=3,X33,IF(B34=4,X34,IF(B34=5,X35,IF(B34=6,X36,IF(B34=7,X37,IF(B34=8,X38," "))))))))</f>
        <v>Proskovice B</v>
      </c>
      <c r="E34" s="450"/>
      <c r="F34" s="450"/>
      <c r="G34" s="450"/>
      <c r="H34" s="450"/>
      <c r="I34" s="451"/>
      <c r="N34" s="88">
        <v>4</v>
      </c>
      <c r="P34" s="458" t="s">
        <v>42</v>
      </c>
      <c r="Q34" s="458"/>
      <c r="R34" s="458"/>
      <c r="S34" s="458"/>
      <c r="T34" s="458"/>
      <c r="U34" s="458"/>
      <c r="W34" s="89">
        <v>4</v>
      </c>
      <c r="X34" s="90" t="str">
        <f t="shared" si="3"/>
        <v>Proskovice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Proskovice B</v>
      </c>
    </row>
    <row r="35" spans="2:32" ht="18.75">
      <c r="B35" s="92">
        <v>2</v>
      </c>
      <c r="C35" s="76" t="s">
        <v>43</v>
      </c>
      <c r="D35" s="449" t="str">
        <f>IF(B35=1,X31,IF(B35=2,X32,IF(B35=3,X33,IF(B35=4,X34,IF(B35=5,X35,IF(B35=6,X36,IF(B35=7,X37,IF(B35=8,X38," "))))))))</f>
        <v>Hrabová</v>
      </c>
      <c r="E35" s="450"/>
      <c r="F35" s="450"/>
      <c r="G35" s="450"/>
      <c r="H35" s="450"/>
      <c r="I35" s="451"/>
      <c r="N35" s="88">
        <v>5</v>
      </c>
      <c r="P35" s="458" t="s">
        <v>89</v>
      </c>
      <c r="Q35" s="458"/>
      <c r="R35" s="458"/>
      <c r="S35" s="458"/>
      <c r="T35" s="458"/>
      <c r="U35" s="458"/>
      <c r="W35" s="89">
        <v>5</v>
      </c>
      <c r="X35" s="90" t="str">
        <f t="shared" si="3"/>
        <v>Příbor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Příbor</v>
      </c>
    </row>
    <row r="36" spans="14:32" ht="15">
      <c r="N36" s="88">
        <v>6</v>
      </c>
      <c r="P36" s="458" t="s">
        <v>90</v>
      </c>
      <c r="Q36" s="458"/>
      <c r="R36" s="458"/>
      <c r="S36" s="458"/>
      <c r="T36" s="458"/>
      <c r="U36" s="458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440" t="s">
        <v>45</v>
      </c>
      <c r="F37" s="441"/>
      <c r="G37" s="441"/>
      <c r="H37" s="441"/>
      <c r="I37" s="441"/>
      <c r="J37" s="441"/>
      <c r="K37" s="441"/>
      <c r="L37" s="441"/>
      <c r="M37" s="441"/>
      <c r="N37" s="441" t="s">
        <v>46</v>
      </c>
      <c r="O37" s="441"/>
      <c r="P37" s="441"/>
      <c r="Q37" s="441"/>
      <c r="R37" s="441"/>
      <c r="S37" s="441"/>
      <c r="T37" s="441"/>
      <c r="U37" s="441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44"/>
      <c r="G38" s="462"/>
      <c r="H38" s="443" t="s">
        <v>48</v>
      </c>
      <c r="I38" s="444"/>
      <c r="J38" s="462" t="s">
        <v>48</v>
      </c>
      <c r="K38" s="443" t="s">
        <v>49</v>
      </c>
      <c r="L38" s="444"/>
      <c r="M38" s="444" t="s">
        <v>49</v>
      </c>
      <c r="N38" s="443" t="s">
        <v>50</v>
      </c>
      <c r="O38" s="444"/>
      <c r="P38" s="462"/>
      <c r="Q38" s="443" t="s">
        <v>51</v>
      </c>
      <c r="R38" s="444"/>
      <c r="S38" s="462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93</v>
      </c>
      <c r="D39" s="316" t="s">
        <v>134</v>
      </c>
      <c r="E39" s="317">
        <v>7</v>
      </c>
      <c r="F39" s="318" t="s">
        <v>17</v>
      </c>
      <c r="G39" s="319">
        <v>5</v>
      </c>
      <c r="H39" s="320">
        <v>6</v>
      </c>
      <c r="I39" s="318" t="s">
        <v>17</v>
      </c>
      <c r="J39" s="319">
        <v>4</v>
      </c>
      <c r="K39" s="321"/>
      <c r="L39" s="322" t="s">
        <v>17</v>
      </c>
      <c r="M39" s="323"/>
      <c r="N39" s="104">
        <f>E39+H39+K39</f>
        <v>13</v>
      </c>
      <c r="O39" s="105" t="s">
        <v>17</v>
      </c>
      <c r="P39" s="106">
        <f>G39+J39+M39</f>
        <v>9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94</v>
      </c>
      <c r="D40" s="315" t="s">
        <v>135</v>
      </c>
      <c r="E40" s="317">
        <v>4</v>
      </c>
      <c r="F40" s="318" t="s">
        <v>17</v>
      </c>
      <c r="G40" s="319">
        <v>6</v>
      </c>
      <c r="H40" s="320">
        <v>4</v>
      </c>
      <c r="I40" s="318" t="s">
        <v>17</v>
      </c>
      <c r="J40" s="319">
        <v>6</v>
      </c>
      <c r="K40" s="321"/>
      <c r="L40" s="322" t="s">
        <v>17</v>
      </c>
      <c r="M40" s="323"/>
      <c r="N40" s="104">
        <f>E40+H40+K40</f>
        <v>8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59" t="s">
        <v>49</v>
      </c>
      <c r="C41" s="324" t="s">
        <v>93</v>
      </c>
      <c r="D41" s="316" t="s">
        <v>134</v>
      </c>
      <c r="E41" s="442">
        <v>6</v>
      </c>
      <c r="F41" s="439" t="s">
        <v>17</v>
      </c>
      <c r="G41" s="437">
        <v>4</v>
      </c>
      <c r="H41" s="438">
        <v>6</v>
      </c>
      <c r="I41" s="439" t="s">
        <v>17</v>
      </c>
      <c r="J41" s="437">
        <v>4</v>
      </c>
      <c r="K41" s="336"/>
      <c r="L41" s="338" t="s">
        <v>17</v>
      </c>
      <c r="M41" s="334"/>
      <c r="N41" s="447">
        <f>E41+H41+K41</f>
        <v>12</v>
      </c>
      <c r="O41" s="454" t="s">
        <v>17</v>
      </c>
      <c r="P41" s="456">
        <f>G41+J41+M41</f>
        <v>8</v>
      </c>
      <c r="Q41" s="447">
        <f>SUM(AG41:AI41)</f>
        <v>2</v>
      </c>
      <c r="R41" s="454" t="s">
        <v>17</v>
      </c>
      <c r="S41" s="456">
        <f>SUM(AJ41:AL41)</f>
        <v>0</v>
      </c>
      <c r="T41" s="445">
        <f>IF(Q41&gt;S41,1,0)</f>
        <v>1</v>
      </c>
      <c r="U41" s="452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60"/>
      <c r="C42" s="325" t="s">
        <v>141</v>
      </c>
      <c r="D42" s="326" t="s">
        <v>135</v>
      </c>
      <c r="E42" s="442"/>
      <c r="F42" s="439"/>
      <c r="G42" s="437"/>
      <c r="H42" s="438"/>
      <c r="I42" s="439"/>
      <c r="J42" s="437"/>
      <c r="K42" s="337"/>
      <c r="L42" s="339"/>
      <c r="M42" s="335"/>
      <c r="N42" s="448"/>
      <c r="O42" s="455"/>
      <c r="P42" s="457"/>
      <c r="Q42" s="448"/>
      <c r="R42" s="455"/>
      <c r="S42" s="457"/>
      <c r="T42" s="446"/>
      <c r="U42" s="453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33</v>
      </c>
      <c r="O43" s="105" t="s">
        <v>17</v>
      </c>
      <c r="P43" s="116">
        <f>SUM(P39:P42)</f>
        <v>29</v>
      </c>
      <c r="Q43" s="132">
        <f>SUM(Q39:Q42)</f>
        <v>4</v>
      </c>
      <c r="R43" s="134" t="s">
        <v>17</v>
      </c>
      <c r="S43" s="133">
        <f>SUM(S39:S42)</f>
        <v>2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Proskovice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69" t="s">
        <v>35</v>
      </c>
      <c r="Q53" s="469"/>
      <c r="R53" s="78"/>
      <c r="S53" s="78"/>
      <c r="T53" s="465">
        <f>T3</f>
        <v>2019</v>
      </c>
      <c r="U53" s="465"/>
      <c r="X53" s="79" t="s">
        <v>0</v>
      </c>
    </row>
    <row r="54" spans="3:32" ht="18.75">
      <c r="C54" s="80" t="s">
        <v>36</v>
      </c>
      <c r="D54" s="125"/>
      <c r="N54" s="82">
        <v>6</v>
      </c>
      <c r="P54" s="466" t="str">
        <f>IF(N54=1,P56,IF(N54=2,P57,IF(N54=3,P58,IF(N54=4,P59,IF(N54=5,P60,IF(N54=6,P61," "))))))</f>
        <v>ŽENY II.</v>
      </c>
      <c r="Q54" s="467"/>
      <c r="R54" s="467"/>
      <c r="S54" s="467"/>
      <c r="T54" s="467"/>
      <c r="U54" s="46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463" t="s">
        <v>38</v>
      </c>
      <c r="Q56" s="463"/>
      <c r="R56" s="463"/>
      <c r="S56" s="463"/>
      <c r="T56" s="463"/>
      <c r="U56" s="463"/>
      <c r="W56" s="89">
        <v>1</v>
      </c>
      <c r="X56" s="90" t="str">
        <f>X6</f>
        <v> Opava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 Opava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464" t="s">
        <v>79</v>
      </c>
      <c r="Q57" s="463"/>
      <c r="R57" s="463"/>
      <c r="S57" s="463"/>
      <c r="T57" s="463"/>
      <c r="U57" s="463"/>
      <c r="W57" s="89">
        <v>2</v>
      </c>
      <c r="X57" s="90" t="str">
        <f aca="true" t="shared" si="6" ref="X57:X63">X7</f>
        <v>Hrabová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Hrabová</v>
      </c>
    </row>
    <row r="58" spans="3:32" ht="15" customHeight="1">
      <c r="C58" s="80"/>
      <c r="N58" s="88">
        <v>3</v>
      </c>
      <c r="P58" s="458" t="s">
        <v>40</v>
      </c>
      <c r="Q58" s="458"/>
      <c r="R58" s="458"/>
      <c r="S58" s="458"/>
      <c r="T58" s="458"/>
      <c r="U58" s="458"/>
      <c r="W58" s="89">
        <v>3</v>
      </c>
      <c r="X58" s="90" t="str">
        <f t="shared" si="6"/>
        <v>Baník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Baník</v>
      </c>
    </row>
    <row r="59" spans="2:32" ht="18.75">
      <c r="B59" s="92">
        <v>5</v>
      </c>
      <c r="C59" s="76" t="s">
        <v>41</v>
      </c>
      <c r="D59" s="449" t="str">
        <f>IF(B59=1,X56,IF(B59=2,X57,IF(B59=3,X58,IF(B59=4,X59,IF(B59=5,X60,IF(B59=6,X61,IF(B59=7,X62,IF(B59=8,X63," "))))))))</f>
        <v>Příbor</v>
      </c>
      <c r="E59" s="450"/>
      <c r="F59" s="450"/>
      <c r="G59" s="450"/>
      <c r="H59" s="450"/>
      <c r="I59" s="451"/>
      <c r="N59" s="88">
        <v>4</v>
      </c>
      <c r="P59" s="458" t="s">
        <v>42</v>
      </c>
      <c r="Q59" s="458"/>
      <c r="R59" s="458"/>
      <c r="S59" s="458"/>
      <c r="T59" s="458"/>
      <c r="U59" s="458"/>
      <c r="W59" s="89">
        <v>4</v>
      </c>
      <c r="X59" s="90" t="str">
        <f t="shared" si="6"/>
        <v>Proskovice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Proskovice B</v>
      </c>
    </row>
    <row r="60" spans="2:32" ht="18.75">
      <c r="B60" s="92">
        <v>1</v>
      </c>
      <c r="C60" s="76" t="s">
        <v>43</v>
      </c>
      <c r="D60" s="449" t="str">
        <f>IF(B60=1,X56,IF(B60=2,X57,IF(B60=3,X58,IF(B60=4,X59,IF(B60=5,X60,IF(B60=6,X61,IF(B60=7,X62,IF(B60=8,X63," "))))))))</f>
        <v> Opava</v>
      </c>
      <c r="E60" s="450"/>
      <c r="F60" s="450"/>
      <c r="G60" s="450"/>
      <c r="H60" s="450"/>
      <c r="I60" s="451"/>
      <c r="N60" s="88">
        <v>5</v>
      </c>
      <c r="P60" s="458" t="s">
        <v>89</v>
      </c>
      <c r="Q60" s="458"/>
      <c r="R60" s="458"/>
      <c r="S60" s="458"/>
      <c r="T60" s="458"/>
      <c r="U60" s="458"/>
      <c r="W60" s="89">
        <v>5</v>
      </c>
      <c r="X60" s="90" t="str">
        <f t="shared" si="6"/>
        <v>Příbor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Příbor</v>
      </c>
    </row>
    <row r="61" spans="14:32" ht="15">
      <c r="N61" s="88">
        <v>6</v>
      </c>
      <c r="P61" s="458" t="s">
        <v>90</v>
      </c>
      <c r="Q61" s="458"/>
      <c r="R61" s="458"/>
      <c r="S61" s="458"/>
      <c r="T61" s="458"/>
      <c r="U61" s="458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440" t="s">
        <v>45</v>
      </c>
      <c r="F62" s="441"/>
      <c r="G62" s="441"/>
      <c r="H62" s="441"/>
      <c r="I62" s="441"/>
      <c r="J62" s="441"/>
      <c r="K62" s="441"/>
      <c r="L62" s="441"/>
      <c r="M62" s="441"/>
      <c r="N62" s="441" t="s">
        <v>46</v>
      </c>
      <c r="O62" s="441"/>
      <c r="P62" s="441"/>
      <c r="Q62" s="441"/>
      <c r="R62" s="441"/>
      <c r="S62" s="441"/>
      <c r="T62" s="441"/>
      <c r="U62" s="441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44"/>
      <c r="G63" s="462"/>
      <c r="H63" s="443" t="s">
        <v>48</v>
      </c>
      <c r="I63" s="444"/>
      <c r="J63" s="462" t="s">
        <v>48</v>
      </c>
      <c r="K63" s="443" t="s">
        <v>49</v>
      </c>
      <c r="L63" s="444"/>
      <c r="M63" s="444" t="s">
        <v>49</v>
      </c>
      <c r="N63" s="443" t="s">
        <v>50</v>
      </c>
      <c r="O63" s="444"/>
      <c r="P63" s="462"/>
      <c r="Q63" s="443" t="s">
        <v>51</v>
      </c>
      <c r="R63" s="444"/>
      <c r="S63" s="462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15" t="s">
        <v>129</v>
      </c>
      <c r="D64" s="316" t="s">
        <v>130</v>
      </c>
      <c r="E64" s="317">
        <v>0</v>
      </c>
      <c r="F64" s="318" t="s">
        <v>17</v>
      </c>
      <c r="G64" s="319">
        <v>6</v>
      </c>
      <c r="H64" s="320">
        <v>0</v>
      </c>
      <c r="I64" s="318" t="s">
        <v>17</v>
      </c>
      <c r="J64" s="319">
        <v>6</v>
      </c>
      <c r="K64" s="321"/>
      <c r="L64" s="322" t="s">
        <v>17</v>
      </c>
      <c r="M64" s="323"/>
      <c r="N64" s="104">
        <f>E64+H64+K64</f>
        <v>0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24" t="s">
        <v>131</v>
      </c>
      <c r="D65" s="315" t="s">
        <v>132</v>
      </c>
      <c r="E65" s="317">
        <v>1</v>
      </c>
      <c r="F65" s="318" t="s">
        <v>17</v>
      </c>
      <c r="G65" s="319">
        <v>6</v>
      </c>
      <c r="H65" s="320">
        <v>3</v>
      </c>
      <c r="I65" s="318" t="s">
        <v>17</v>
      </c>
      <c r="J65" s="319">
        <v>6</v>
      </c>
      <c r="K65" s="321"/>
      <c r="L65" s="322" t="s">
        <v>17</v>
      </c>
      <c r="M65" s="323"/>
      <c r="N65" s="104">
        <f>E65+H65+K65</f>
        <v>4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459" t="s">
        <v>49</v>
      </c>
      <c r="C66" s="324" t="s">
        <v>129</v>
      </c>
      <c r="D66" s="316" t="s">
        <v>130</v>
      </c>
      <c r="E66" s="442">
        <v>1</v>
      </c>
      <c r="F66" s="439" t="s">
        <v>17</v>
      </c>
      <c r="G66" s="437">
        <v>6</v>
      </c>
      <c r="H66" s="438">
        <v>0</v>
      </c>
      <c r="I66" s="439" t="s">
        <v>17</v>
      </c>
      <c r="J66" s="437">
        <v>6</v>
      </c>
      <c r="K66" s="336"/>
      <c r="L66" s="338" t="s">
        <v>17</v>
      </c>
      <c r="M66" s="334"/>
      <c r="N66" s="447">
        <f>E66+H66+K66</f>
        <v>1</v>
      </c>
      <c r="O66" s="454" t="s">
        <v>17</v>
      </c>
      <c r="P66" s="456">
        <f>G66+J66+M66</f>
        <v>12</v>
      </c>
      <c r="Q66" s="447">
        <f>SUM(AG66:AI66)</f>
        <v>0</v>
      </c>
      <c r="R66" s="454" t="s">
        <v>17</v>
      </c>
      <c r="S66" s="456">
        <f>SUM(AJ66:AL66)</f>
        <v>2</v>
      </c>
      <c r="T66" s="445">
        <f>IF(Q66&gt;S66,1,0)</f>
        <v>0</v>
      </c>
      <c r="U66" s="452">
        <f>IF(S66&gt;Q66,1,0)</f>
        <v>1</v>
      </c>
      <c r="V66" s="111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2" ht="24.75" customHeight="1">
      <c r="B67" s="460"/>
      <c r="C67" s="325" t="s">
        <v>133</v>
      </c>
      <c r="D67" s="326" t="s">
        <v>132</v>
      </c>
      <c r="E67" s="442"/>
      <c r="F67" s="439"/>
      <c r="G67" s="437"/>
      <c r="H67" s="438"/>
      <c r="I67" s="439"/>
      <c r="J67" s="437"/>
      <c r="K67" s="337"/>
      <c r="L67" s="339"/>
      <c r="M67" s="335"/>
      <c r="N67" s="448"/>
      <c r="O67" s="455"/>
      <c r="P67" s="457"/>
      <c r="Q67" s="448"/>
      <c r="R67" s="455"/>
      <c r="S67" s="457"/>
      <c r="T67" s="446"/>
      <c r="U67" s="453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5</v>
      </c>
      <c r="O68" s="105" t="s">
        <v>17</v>
      </c>
      <c r="P68" s="116">
        <f>SUM(P64:P67)</f>
        <v>36</v>
      </c>
      <c r="Q68" s="132">
        <f>SUM(Q64:Q67)</f>
        <v>0</v>
      </c>
      <c r="R68" s="134" t="s">
        <v>17</v>
      </c>
      <c r="S68" s="133">
        <f>SUM(S64:S67)</f>
        <v>6</v>
      </c>
      <c r="T68" s="107">
        <f>SUM(T64:T67)</f>
        <v>0</v>
      </c>
      <c r="U68" s="108">
        <f>SUM(U64:U67)</f>
        <v>3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 Opava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9">
    <mergeCell ref="E16:E17"/>
    <mergeCell ref="F16:F17"/>
    <mergeCell ref="G16:G17"/>
    <mergeCell ref="H16:H17"/>
    <mergeCell ref="I16:I17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N38:P38"/>
    <mergeCell ref="U41:U42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  <mergeCell ref="E41:E42"/>
    <mergeCell ref="F41:F42"/>
    <mergeCell ref="G41:G42"/>
    <mergeCell ref="H41:H42"/>
    <mergeCell ref="I41:I42"/>
    <mergeCell ref="J41:J42"/>
    <mergeCell ref="E66:E67"/>
    <mergeCell ref="F66:F67"/>
    <mergeCell ref="G66:G67"/>
    <mergeCell ref="H66:H67"/>
    <mergeCell ref="I66:I67"/>
    <mergeCell ref="J66:J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2018-07-03T04:46:13Z</cp:lastPrinted>
  <dcterms:created xsi:type="dcterms:W3CDTF">2009-04-19T05:45:52Z</dcterms:created>
  <dcterms:modified xsi:type="dcterms:W3CDTF">2019-10-22T04:22:39Z</dcterms:modified>
  <cp:category/>
  <cp:version/>
  <cp:contentType/>
  <cp:contentStatus/>
</cp:coreProperties>
</file>