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895" activeTab="0"/>
  </bookViews>
  <sheets>
    <sheet name="Tabulky" sheetId="1" r:id="rId1"/>
    <sheet name="Utkání-výsledky" sheetId="2" r:id="rId2"/>
    <sheet name="Rozlosování-přehled" sheetId="3" r:id="rId3"/>
    <sheet name="Hráči" sheetId="4" r:id="rId4"/>
    <sheet name="1." sheetId="5" r:id="rId5"/>
    <sheet name="2." sheetId="6" r:id="rId6"/>
    <sheet name="3." sheetId="7" r:id="rId7"/>
    <sheet name="4." sheetId="8" r:id="rId8"/>
    <sheet name="5." sheetId="9" r:id="rId9"/>
    <sheet name="6." sheetId="10" r:id="rId10"/>
    <sheet name="7." sheetId="11" r:id="rId11"/>
    <sheet name="8" sheetId="12" r:id="rId12"/>
    <sheet name="9" sheetId="13" r:id="rId13"/>
  </sheets>
  <definedNames>
    <definedName name="_xlnm.Print_Area" localSheetId="4">'1.'!$A$1:$U$50</definedName>
    <definedName name="_xlnm.Print_Area" localSheetId="5">'2.'!$A$1:$U$50</definedName>
    <definedName name="_xlnm.Print_Area" localSheetId="6">'3.'!$A$1:$U$50</definedName>
    <definedName name="_xlnm.Print_Area" localSheetId="7">'4.'!$A$1:$U$50</definedName>
    <definedName name="_xlnm.Print_Area" localSheetId="8">'5.'!$A$1:$U$50</definedName>
    <definedName name="_xlnm.Print_Area" localSheetId="9">'6.'!$A$1:$U$50</definedName>
    <definedName name="_xlnm.Print_Area" localSheetId="10">'7.'!$A$1:$U$50</definedName>
    <definedName name="_xlnm.Print_Area" localSheetId="11">'8'!$A$1:$U$50</definedName>
    <definedName name="_xlnm.Print_Area" localSheetId="12">'9'!$A$1:$U$50</definedName>
    <definedName name="_xlnm.Print_Area" localSheetId="3">'Hráči'!$A$1:$AK$33</definedName>
    <definedName name="_xlnm.Print_Area" localSheetId="2">'Rozlosování-přehled'!$B$1:$Q$20</definedName>
    <definedName name="_xlnm.Print_Area" localSheetId="0">'Tabulky'!$A$1:$AK$27</definedName>
    <definedName name="_xlnm.Print_Area" localSheetId="1">'Utkání-výsledky'!$A$1:$AD$62</definedName>
  </definedNames>
  <calcPr fullCalcOnLoad="1"/>
</workbook>
</file>

<file path=xl/comments10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1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2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3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2.xml><?xml version="1.0" encoding="utf-8"?>
<comments xmlns="http://schemas.openxmlformats.org/spreadsheetml/2006/main">
  <authors>
    <author>knapek</author>
  </authors>
  <commentList>
    <comment ref="D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</commentList>
</comments>
</file>

<file path=xl/comments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8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9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sharedStrings.xml><?xml version="1.0" encoding="utf-8"?>
<sst xmlns="http://schemas.openxmlformats.org/spreadsheetml/2006/main" count="3899" uniqueCount="263">
  <si>
    <t>NEZASAHOVAT</t>
  </si>
  <si>
    <t>Kód</t>
  </si>
  <si>
    <t>SOUPIS  DRUŽSTEV</t>
  </si>
  <si>
    <t>Rozpis</t>
  </si>
  <si>
    <t>Koho zvýraznit:</t>
  </si>
  <si>
    <t xml:space="preserve">  BODY</t>
  </si>
  <si>
    <t>1.kolo.</t>
  </si>
  <si>
    <t>Domácí</t>
  </si>
  <si>
    <t>Hosté</t>
  </si>
  <si>
    <t>Výsledek</t>
  </si>
  <si>
    <t>D</t>
  </si>
  <si>
    <t>H</t>
  </si>
  <si>
    <t>Poznámka</t>
  </si>
  <si>
    <t>2.kolo.</t>
  </si>
  <si>
    <t>1.kolo</t>
  </si>
  <si>
    <t>3.kolo.</t>
  </si>
  <si>
    <t>-</t>
  </si>
  <si>
    <t>:</t>
  </si>
  <si>
    <t>4.kolo.</t>
  </si>
  <si>
    <t>5.kolo.</t>
  </si>
  <si>
    <t>6.kolo.</t>
  </si>
  <si>
    <t>7.kolo.</t>
  </si>
  <si>
    <t>2.kolo</t>
  </si>
  <si>
    <t>3.kolo</t>
  </si>
  <si>
    <t>4.kolo</t>
  </si>
  <si>
    <t>5.kolo</t>
  </si>
  <si>
    <t>6.kolo</t>
  </si>
  <si>
    <t>7.kolo</t>
  </si>
  <si>
    <t>Koho  zvýraznit</t>
  </si>
  <si>
    <t>Body</t>
  </si>
  <si>
    <t>Skóre</t>
  </si>
  <si>
    <t>Pořadí</t>
  </si>
  <si>
    <t>M</t>
  </si>
  <si>
    <t>U</t>
  </si>
  <si>
    <t>ŽI</t>
  </si>
  <si>
    <t>I.tř.</t>
  </si>
  <si>
    <t xml:space="preserve"> </t>
  </si>
  <si>
    <t>body</t>
  </si>
  <si>
    <t>ZÁPIS  O  UTKÁNÍ</t>
  </si>
  <si>
    <t>SOUTĚŽ:</t>
  </si>
  <si>
    <t>TENIS -  MÉNĚPOČETNÁ  DRUŽSTVA</t>
  </si>
  <si>
    <t>ROK</t>
  </si>
  <si>
    <t>KATEGORIE:</t>
  </si>
  <si>
    <t>Muži I.</t>
  </si>
  <si>
    <t>Veterání I.</t>
  </si>
  <si>
    <t>Veterání II.</t>
  </si>
  <si>
    <t>Ženy</t>
  </si>
  <si>
    <t>Místo utkání:</t>
  </si>
  <si>
    <t>MUŽI  I.</t>
  </si>
  <si>
    <t>Datum:</t>
  </si>
  <si>
    <t>MUŽI  II.</t>
  </si>
  <si>
    <t>VETERÁNI   I.</t>
  </si>
  <si>
    <t>Domácí:</t>
  </si>
  <si>
    <t>VETERÁNI   II.</t>
  </si>
  <si>
    <t>Hosté:</t>
  </si>
  <si>
    <t>ŽENY</t>
  </si>
  <si>
    <t xml:space="preserve">                                Jméno hráče</t>
  </si>
  <si>
    <t>Výsledky  setů</t>
  </si>
  <si>
    <t>Výsledky utkání</t>
  </si>
  <si>
    <t>1.</t>
  </si>
  <si>
    <t>2.</t>
  </si>
  <si>
    <t>3.</t>
  </si>
  <si>
    <t>Hry</t>
  </si>
  <si>
    <t>Sety</t>
  </si>
  <si>
    <t xml:space="preserve">     Body</t>
  </si>
  <si>
    <t>Výsledek CELKEM:</t>
  </si>
  <si>
    <t>Vítěz:</t>
  </si>
  <si>
    <t>Podpisy</t>
  </si>
  <si>
    <t>Připomínky:</t>
  </si>
  <si>
    <t>Rozehrané utkání</t>
  </si>
  <si>
    <t xml:space="preserve">Rozlosování soutěže méněpočetných tenisových družstev r.   </t>
  </si>
  <si>
    <t xml:space="preserve">Rozlosování soutěže MPD v tenise na  r.    </t>
  </si>
  <si>
    <t>vzor formátu před soutěží</t>
  </si>
  <si>
    <t>KOLO</t>
  </si>
  <si>
    <t>Celk</t>
  </si>
  <si>
    <t>Vít.</t>
  </si>
  <si>
    <t>Por.</t>
  </si>
  <si>
    <t>SETY</t>
  </si>
  <si>
    <t>Úspěšnost</t>
  </si>
  <si>
    <t>4.</t>
  </si>
  <si>
    <t>5.</t>
  </si>
  <si>
    <t>6.</t>
  </si>
  <si>
    <t>7.</t>
  </si>
  <si>
    <t>8.</t>
  </si>
  <si>
    <t>Jméno</t>
  </si>
  <si>
    <t>Družstvo</t>
  </si>
  <si>
    <t>Úspěšnost zápasy</t>
  </si>
  <si>
    <t>Úspěšnost sety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</si>
  <si>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</si>
  <si>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</si>
  <si>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</si>
  <si>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</si>
  <si>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</si>
  <si>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</si>
  <si>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</si>
  <si>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</si>
  <si>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</si>
  <si>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</si>
  <si>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</si>
  <si>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</si>
  <si>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</si>
  <si>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   Zápasy</t>
  </si>
  <si>
    <t>2 družstva</t>
  </si>
  <si>
    <t>10.5.</t>
  </si>
  <si>
    <t>17.5.</t>
  </si>
  <si>
    <t>31.5.</t>
  </si>
  <si>
    <t>7.6.</t>
  </si>
  <si>
    <t>14.6.</t>
  </si>
  <si>
    <t>21.6.</t>
  </si>
  <si>
    <t>Neobsazeno</t>
  </si>
  <si>
    <t xml:space="preserve">Muži II. </t>
  </si>
  <si>
    <t>8.kolo.</t>
  </si>
  <si>
    <t>9.kolo.</t>
  </si>
  <si>
    <t>8.kolo</t>
  </si>
  <si>
    <t>9.kolo</t>
  </si>
  <si>
    <t>28.6.</t>
  </si>
  <si>
    <t>3.5.</t>
  </si>
  <si>
    <t>Proskovice B</t>
  </si>
  <si>
    <t>Nová Bělá</t>
  </si>
  <si>
    <t>Krmelín</t>
  </si>
  <si>
    <t>Hrabůvka B</t>
  </si>
  <si>
    <t>Hukvaldy</t>
  </si>
  <si>
    <t>MUŽI  II. tř.</t>
  </si>
  <si>
    <t>Stará Ves</t>
  </si>
  <si>
    <t>Postup do I.tř.</t>
  </si>
  <si>
    <t>I</t>
  </si>
  <si>
    <t>TŘ.</t>
  </si>
  <si>
    <t>Ž</t>
  </si>
  <si>
    <t>MUŽI  II.tř.</t>
  </si>
  <si>
    <t>Strakoš  Ondřej</t>
  </si>
  <si>
    <t>Kosa Jan</t>
  </si>
  <si>
    <t>Novobilský Lukáš</t>
  </si>
  <si>
    <t>Čech  Zbyněk</t>
  </si>
  <si>
    <t>Valigura Martin</t>
  </si>
  <si>
    <t>Šindel Ivo</t>
  </si>
  <si>
    <t>Boček Tomáš</t>
  </si>
  <si>
    <t>Mlýnek Roman</t>
  </si>
  <si>
    <t>Myška</t>
  </si>
  <si>
    <t>Popule Petr</t>
  </si>
  <si>
    <t>Janša Vladimír</t>
  </si>
  <si>
    <t>Proskovice  B</t>
  </si>
  <si>
    <t>STARÁ VES   -  KURTY v BRUŠPERKU</t>
  </si>
  <si>
    <t>POZOR:</t>
  </si>
  <si>
    <t>24.5.</t>
  </si>
  <si>
    <t>Přesuny provedeny z důvodu pevně stanovených termínů vyšších soutěží</t>
  </si>
  <si>
    <t>v Nové Bělé a dále zachování střídání doma-venku u těch oddílů, které</t>
  </si>
  <si>
    <t>Poledník Tomáš</t>
  </si>
  <si>
    <t>Hložanka Zdeněk</t>
  </si>
  <si>
    <t>Blažek Kamil</t>
  </si>
  <si>
    <t>Vyhlídal Jan</t>
  </si>
  <si>
    <t>Kudela Lukáš</t>
  </si>
  <si>
    <t>Chvostek Patrik</t>
  </si>
  <si>
    <t>Mácha Pavel</t>
  </si>
  <si>
    <t>Kubina  Pavel</t>
  </si>
  <si>
    <t>TABULKA  SOUTĚŽE  -  MUŽI   II. tř.  -  r.</t>
  </si>
  <si>
    <t>Knop</t>
  </si>
  <si>
    <t>Volný LOS</t>
  </si>
  <si>
    <t>2.5.</t>
  </si>
  <si>
    <t>9.5.</t>
  </si>
  <si>
    <t>16.5.</t>
  </si>
  <si>
    <t>23.5.</t>
  </si>
  <si>
    <t>30.5.</t>
  </si>
  <si>
    <t>6.6.</t>
  </si>
  <si>
    <t>13.6.</t>
  </si>
  <si>
    <t>20.6.</t>
  </si>
  <si>
    <t>27.6.</t>
  </si>
  <si>
    <t>Výškovice B</t>
  </si>
  <si>
    <t>Krmelín B</t>
  </si>
  <si>
    <t>Hrabová</t>
  </si>
  <si>
    <t>Mexico</t>
  </si>
  <si>
    <t>přesun místo 4. kola  na  23.5..2015</t>
  </si>
  <si>
    <t>přesun místo 3.kola   na 16.5.2015</t>
  </si>
  <si>
    <t>mají 2 družstva (Hrabůvka, Krmelín, Výškovice,Proskovice 1+2 tř. )</t>
  </si>
  <si>
    <t>Mexico - kurty  na ul.  Fráni Šrámka, Mar. Hory</t>
  </si>
  <si>
    <t>Proskovice A</t>
  </si>
  <si>
    <t>Krmelín A</t>
  </si>
  <si>
    <t>U družstev Proskovic KOLIZE  domácích utkání 16.5.</t>
  </si>
  <si>
    <t>Nutná dohoda kapitánů !!!</t>
  </si>
  <si>
    <t>Millerský Lukáš</t>
  </si>
  <si>
    <t>Millerský Tomáš</t>
  </si>
  <si>
    <t>MEXICO</t>
  </si>
  <si>
    <t>Moravec Aleš</t>
  </si>
  <si>
    <t>Široký</t>
  </si>
  <si>
    <t>Šulák Rostislav</t>
  </si>
  <si>
    <t>MUŽI  II.třída - ÚSPĚŠNOST  HRÁČŮ</t>
  </si>
  <si>
    <t>TK STYL, OV Mariánské hory</t>
  </si>
  <si>
    <t>Roman Mlýnek</t>
  </si>
  <si>
    <t>Zdeněk Kočí</t>
  </si>
  <si>
    <t>Radim Pavlačka</t>
  </si>
  <si>
    <t>Kamil Blažek</t>
  </si>
  <si>
    <t>Jakub Zaoral</t>
  </si>
  <si>
    <t>Vladimír Janša</t>
  </si>
  <si>
    <t>Kočí Zdeněk</t>
  </si>
  <si>
    <t>Pavlačka Radim</t>
  </si>
  <si>
    <t>oficiální</t>
  </si>
  <si>
    <t>Aleš Moravec</t>
  </si>
  <si>
    <t>Rostislav Šulák</t>
  </si>
  <si>
    <t>Chvostek</t>
  </si>
  <si>
    <t>Čech</t>
  </si>
  <si>
    <t>Poledník</t>
  </si>
  <si>
    <t>Janša</t>
  </si>
  <si>
    <t>Matušinský</t>
  </si>
  <si>
    <t>Pavlačka</t>
  </si>
  <si>
    <t>Mácha</t>
  </si>
  <si>
    <t>Lanča T.</t>
  </si>
  <si>
    <t>8.5.</t>
  </si>
  <si>
    <t>Ivo Šindel</t>
  </si>
  <si>
    <t xml:space="preserve">Martin Valigura </t>
  </si>
  <si>
    <t>Jaroslav Šindel</t>
  </si>
  <si>
    <t>Pavel Kubina</t>
  </si>
  <si>
    <t>Petr Matušínský</t>
  </si>
  <si>
    <t>Karel Paulík</t>
  </si>
  <si>
    <t>Kudela Lukaš</t>
  </si>
  <si>
    <t xml:space="preserve">Výškovice </t>
  </si>
  <si>
    <t>Lukáš Milerský</t>
  </si>
  <si>
    <t>Lukáš Kudela</t>
  </si>
  <si>
    <t>Tomáš Milerský</t>
  </si>
  <si>
    <t>Jan Vyhlídal</t>
  </si>
  <si>
    <t>Tomáš Lanča</t>
  </si>
  <si>
    <t>Pavel Mácha</t>
  </si>
  <si>
    <t>Lanča Tomáš</t>
  </si>
  <si>
    <t>Martin Valigura</t>
  </si>
  <si>
    <t>Lukáš Šrámek</t>
  </si>
  <si>
    <t>Miroslav Bavlšík</t>
  </si>
  <si>
    <t>Šrámek Lukáš</t>
  </si>
  <si>
    <t>Strakoš</t>
  </si>
  <si>
    <t>Hložanka</t>
  </si>
  <si>
    <t>Šulák</t>
  </si>
  <si>
    <t>Moravec</t>
  </si>
  <si>
    <t>Novobilský</t>
  </si>
  <si>
    <t>Kubina</t>
  </si>
  <si>
    <t>Moravec  Aleš</t>
  </si>
  <si>
    <t>Lukáš Novobilský</t>
  </si>
  <si>
    <t>Zbyněk Čech</t>
  </si>
  <si>
    <t>22.6.</t>
  </si>
  <si>
    <t>Šindel Jaroslav</t>
  </si>
  <si>
    <t>Kočí</t>
  </si>
  <si>
    <t>Mlýnek</t>
  </si>
  <si>
    <t>Blažek</t>
  </si>
  <si>
    <t>Zaoral</t>
  </si>
  <si>
    <t>Zaoral Jakub</t>
  </si>
  <si>
    <t>Hrabůvka</t>
  </si>
  <si>
    <t>Kudela - Strakoš 2:6 3:6</t>
  </si>
  <si>
    <t>Vyhlídal - Lužanka Zdeněk 6:1 7:6</t>
  </si>
  <si>
    <t>Kudela, Vyhlídal - Strakoš, Kosa 6:3 4:6 7:6</t>
  </si>
  <si>
    <t>Konečný výsledek: Nová Bělá - Hukvaldy 2:</t>
  </si>
  <si>
    <t>Kosa</t>
  </si>
  <si>
    <t>Kačerovský Aleš</t>
  </si>
  <si>
    <t>Široký Petr</t>
  </si>
  <si>
    <t>Ondra S - Kamil Blažek: 1:6 , 2:6</t>
  </si>
  <si>
    <t>Honza Kosa - Roman Mlýnek 6:2 1:6 6:3</t>
  </si>
  <si>
    <t>Ondra S, Honza Kosa - Kamil, Roman: 0:6 a 1:6</t>
  </si>
  <si>
    <t>Rosťa Šulák</t>
  </si>
  <si>
    <t>skreč</t>
  </si>
  <si>
    <t>Jan Kosa</t>
  </si>
  <si>
    <t>Zdenek Hložanka</t>
  </si>
  <si>
    <t> Čech Zbyněk</t>
  </si>
  <si>
    <t>Čech Zbyněk</t>
  </si>
  <si>
    <t>SKREČ</t>
  </si>
  <si>
    <t>Skreč po 1.setu-N.Bělá</t>
  </si>
  <si>
    <t>T. Milerský</t>
  </si>
  <si>
    <t>L. Milerský</t>
  </si>
  <si>
    <t>O pořadí na   7 - 8 místě rozhodoval vzájemný zápas družstev.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</si>
</sst>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.0%"/>
    <numFmt numFmtId="171" formatCode="[$¥€-2]\ #\ ##,000_);[Red]\([$€-2]\ #\ ##,000\)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 CE"/>
      <family val="2"/>
    </font>
    <font>
      <b/>
      <sz val="16"/>
      <color indexed="62"/>
      <name val="Arial CE"/>
      <family val="2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2"/>
    </font>
    <font>
      <b/>
      <sz val="10"/>
      <color indexed="62"/>
      <name val="Calibri"/>
      <family val="2"/>
    </font>
    <font>
      <b/>
      <sz val="10"/>
      <name val="Arial CE"/>
      <family val="2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62"/>
      <name val="Calibri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b/>
      <sz val="9"/>
      <color indexed="8"/>
      <name val="Calibri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 CE"/>
      <family val="2"/>
    </font>
    <font>
      <sz val="10.5"/>
      <color indexed="8"/>
      <name val="Arial"/>
      <family val="2"/>
    </font>
    <font>
      <b/>
      <sz val="11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indexed="56"/>
      <name val="Arial"/>
      <family val="2"/>
    </font>
    <font>
      <sz val="12"/>
      <color indexed="56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thin"/>
      <right style="dotted"/>
      <top/>
      <bottom/>
    </border>
    <border>
      <left style="thin"/>
      <right/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hair"/>
      <bottom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/>
      <top style="thin"/>
      <bottom style="dotted"/>
    </border>
    <border>
      <left style="hair"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/>
      <right style="thin"/>
      <top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hair"/>
      <bottom/>
    </border>
    <border>
      <left style="medium"/>
      <right style="hair"/>
      <top/>
      <bottom style="thin"/>
    </border>
    <border>
      <left style="hair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32">
    <xf numFmtId="0" fontId="0" fillId="0" borderId="0" xfId="0" applyAlignment="1">
      <alignment/>
    </xf>
    <xf numFmtId="0" fontId="1" fillId="0" borderId="0" xfId="51">
      <alignment/>
      <protection/>
    </xf>
    <xf numFmtId="0" fontId="22" fillId="0" borderId="0" xfId="51" applyFont="1" applyAlignment="1">
      <alignment horizontal="center"/>
      <protection/>
    </xf>
    <xf numFmtId="0" fontId="24" fillId="0" borderId="0" xfId="51" applyFont="1" applyAlignment="1">
      <alignment horizontal="center"/>
      <protection/>
    </xf>
    <xf numFmtId="0" fontId="25" fillId="0" borderId="0" xfId="51" applyFont="1" applyAlignment="1">
      <alignment horizontal="center"/>
      <protection/>
    </xf>
    <xf numFmtId="0" fontId="1" fillId="0" borderId="0" xfId="51" applyAlignment="1">
      <alignment horizontal="center"/>
      <protection/>
    </xf>
    <xf numFmtId="0" fontId="28" fillId="0" borderId="10" xfId="51" applyFont="1" applyBorder="1">
      <alignment/>
      <protection/>
    </xf>
    <xf numFmtId="0" fontId="3" fillId="0" borderId="11" xfId="51" applyFont="1" applyBorder="1">
      <alignment/>
      <protection/>
    </xf>
    <xf numFmtId="0" fontId="1" fillId="0" borderId="10" xfId="51" applyBorder="1">
      <alignment/>
      <protection/>
    </xf>
    <xf numFmtId="0" fontId="1" fillId="24" borderId="0" xfId="51" applyFill="1" applyAlignment="1">
      <alignment horizontal="center"/>
      <protection/>
    </xf>
    <xf numFmtId="0" fontId="1" fillId="7" borderId="0" xfId="51" applyFill="1" applyAlignment="1">
      <alignment horizontal="center"/>
      <protection/>
    </xf>
    <xf numFmtId="0" fontId="29" fillId="0" borderId="11" xfId="51" applyFont="1" applyBorder="1">
      <alignment/>
      <protection/>
    </xf>
    <xf numFmtId="0" fontId="30" fillId="0" borderId="12" xfId="51" applyFont="1" applyBorder="1" applyAlignment="1">
      <alignment horizontal="center"/>
      <protection/>
    </xf>
    <xf numFmtId="0" fontId="30" fillId="0" borderId="13" xfId="51" applyFont="1" applyBorder="1" applyAlignment="1">
      <alignment horizontal="center"/>
      <protection/>
    </xf>
    <xf numFmtId="0" fontId="30" fillId="0" borderId="14" xfId="51" applyFont="1" applyBorder="1" applyAlignment="1">
      <alignment horizontal="center"/>
      <protection/>
    </xf>
    <xf numFmtId="0" fontId="30" fillId="0" borderId="15" xfId="51" applyFont="1" applyBorder="1" applyAlignment="1">
      <alignment horizontal="center"/>
      <protection/>
    </xf>
    <xf numFmtId="0" fontId="30" fillId="0" borderId="16" xfId="51" applyFont="1" applyBorder="1" applyAlignment="1">
      <alignment horizontal="center"/>
      <protection/>
    </xf>
    <xf numFmtId="0" fontId="30" fillId="0" borderId="10" xfId="51" applyFont="1" applyBorder="1" applyAlignment="1">
      <alignment horizontal="center"/>
      <protection/>
    </xf>
    <xf numFmtId="0" fontId="29" fillId="0" borderId="17" xfId="51" applyFont="1" applyBorder="1">
      <alignment/>
      <protection/>
    </xf>
    <xf numFmtId="0" fontId="29" fillId="0" borderId="0" xfId="51" applyFont="1" applyBorder="1">
      <alignment/>
      <protection/>
    </xf>
    <xf numFmtId="49" fontId="29" fillId="0" borderId="18" xfId="51" applyNumberFormat="1" applyFont="1" applyBorder="1" applyAlignment="1">
      <alignment horizontal="center"/>
      <protection/>
    </xf>
    <xf numFmtId="0" fontId="29" fillId="0" borderId="19" xfId="51" applyNumberFormat="1" applyFont="1" applyBorder="1" applyAlignment="1">
      <alignment horizontal="left"/>
      <protection/>
    </xf>
    <xf numFmtId="0" fontId="29" fillId="0" borderId="20" xfId="51" applyNumberFormat="1" applyFont="1" applyBorder="1" applyAlignment="1">
      <alignment horizontal="left"/>
      <protection/>
    </xf>
    <xf numFmtId="49" fontId="29" fillId="0" borderId="21" xfId="51" applyNumberFormat="1" applyFont="1" applyBorder="1" applyAlignment="1">
      <alignment horizontal="center"/>
      <protection/>
    </xf>
    <xf numFmtId="0" fontId="29" fillId="0" borderId="22" xfId="51" applyNumberFormat="1" applyFont="1" applyBorder="1" applyAlignment="1">
      <alignment horizontal="left"/>
      <protection/>
    </xf>
    <xf numFmtId="0" fontId="30" fillId="0" borderId="23" xfId="51" applyFont="1" applyBorder="1">
      <alignment/>
      <protection/>
    </xf>
    <xf numFmtId="3" fontId="29" fillId="0" borderId="17" xfId="51" applyNumberFormat="1" applyFont="1" applyBorder="1" applyAlignment="1">
      <alignment horizontal="center"/>
      <protection/>
    </xf>
    <xf numFmtId="0" fontId="29" fillId="0" borderId="17" xfId="51" applyFont="1" applyBorder="1" applyAlignment="1">
      <alignment horizontal="center"/>
      <protection/>
    </xf>
    <xf numFmtId="49" fontId="1" fillId="0" borderId="0" xfId="51" applyNumberFormat="1" applyAlignment="1">
      <alignment horizontal="center"/>
      <protection/>
    </xf>
    <xf numFmtId="49" fontId="1" fillId="0" borderId="0" xfId="51" applyNumberFormat="1">
      <alignment/>
      <protection/>
    </xf>
    <xf numFmtId="0" fontId="12" fillId="0" borderId="0" xfId="47">
      <alignment/>
      <protection/>
    </xf>
    <xf numFmtId="0" fontId="34" fillId="0" borderId="0" xfId="47" applyFont="1" applyAlignment="1">
      <alignment horizontal="center"/>
      <protection/>
    </xf>
    <xf numFmtId="0" fontId="35" fillId="0" borderId="24" xfId="47" applyFont="1" applyBorder="1">
      <alignment/>
      <protection/>
    </xf>
    <xf numFmtId="0" fontId="27" fillId="0" borderId="25" xfId="47" applyFont="1" applyFill="1" applyBorder="1">
      <alignment/>
      <protection/>
    </xf>
    <xf numFmtId="0" fontId="27" fillId="0" borderId="26" xfId="47" applyFont="1" applyFill="1" applyBorder="1" applyAlignment="1">
      <alignment horizontal="center"/>
      <protection/>
    </xf>
    <xf numFmtId="0" fontId="27" fillId="0" borderId="27" xfId="47" applyFont="1" applyFill="1" applyBorder="1">
      <alignment/>
      <protection/>
    </xf>
    <xf numFmtId="0" fontId="27" fillId="0" borderId="28" xfId="47" applyFont="1" applyFill="1" applyBorder="1">
      <alignment/>
      <protection/>
    </xf>
    <xf numFmtId="0" fontId="35" fillId="0" borderId="0" xfId="47" applyFont="1" applyAlignment="1">
      <alignment horizontal="center"/>
      <protection/>
    </xf>
    <xf numFmtId="0" fontId="35" fillId="0" borderId="0" xfId="47" applyFont="1">
      <alignment/>
      <protection/>
    </xf>
    <xf numFmtId="0" fontId="35" fillId="0" borderId="29" xfId="47" applyFont="1" applyBorder="1">
      <alignment/>
      <protection/>
    </xf>
    <xf numFmtId="0" fontId="27" fillId="0" borderId="30" xfId="47" applyFont="1" applyFill="1" applyBorder="1">
      <alignment/>
      <protection/>
    </xf>
    <xf numFmtId="0" fontId="27" fillId="0" borderId="31" xfId="47" applyFont="1" applyFill="1" applyBorder="1">
      <alignment/>
      <protection/>
    </xf>
    <xf numFmtId="0" fontId="27" fillId="0" borderId="32" xfId="47" applyFont="1" applyFill="1" applyBorder="1">
      <alignment/>
      <protection/>
    </xf>
    <xf numFmtId="0" fontId="27" fillId="0" borderId="33" xfId="47" applyFont="1" applyFill="1" applyBorder="1">
      <alignment/>
      <protection/>
    </xf>
    <xf numFmtId="0" fontId="35" fillId="0" borderId="34" xfId="47" applyFont="1" applyBorder="1">
      <alignment/>
      <protection/>
    </xf>
    <xf numFmtId="0" fontId="27" fillId="0" borderId="35" xfId="47" applyFont="1" applyFill="1" applyBorder="1">
      <alignment/>
      <protection/>
    </xf>
    <xf numFmtId="0" fontId="27" fillId="0" borderId="36" xfId="47" applyFont="1" applyFill="1" applyBorder="1" applyAlignment="1">
      <alignment horizontal="center"/>
      <protection/>
    </xf>
    <xf numFmtId="0" fontId="27" fillId="0" borderId="37" xfId="47" applyFont="1" applyFill="1" applyBorder="1">
      <alignment/>
      <protection/>
    </xf>
    <xf numFmtId="0" fontId="27" fillId="0" borderId="38" xfId="47" applyFont="1" applyFill="1" applyBorder="1">
      <alignment/>
      <protection/>
    </xf>
    <xf numFmtId="0" fontId="35" fillId="0" borderId="39" xfId="47" applyFont="1" applyBorder="1">
      <alignment/>
      <protection/>
    </xf>
    <xf numFmtId="0" fontId="27" fillId="0" borderId="40" xfId="47" applyFont="1" applyFill="1" applyBorder="1">
      <alignment/>
      <protection/>
    </xf>
    <xf numFmtId="0" fontId="27" fillId="0" borderId="41" xfId="47" applyFont="1" applyFill="1" applyBorder="1" applyAlignment="1">
      <alignment horizontal="center"/>
      <protection/>
    </xf>
    <xf numFmtId="0" fontId="27" fillId="0" borderId="42" xfId="47" applyFont="1" applyFill="1" applyBorder="1">
      <alignment/>
      <protection/>
    </xf>
    <xf numFmtId="0" fontId="27" fillId="0" borderId="43" xfId="47" applyFont="1" applyFill="1" applyBorder="1">
      <alignment/>
      <protection/>
    </xf>
    <xf numFmtId="0" fontId="27" fillId="0" borderId="44" xfId="47" applyFont="1" applyFill="1" applyBorder="1">
      <alignment/>
      <protection/>
    </xf>
    <xf numFmtId="0" fontId="27" fillId="0" borderId="45" xfId="47" applyFont="1" applyFill="1" applyBorder="1">
      <alignment/>
      <protection/>
    </xf>
    <xf numFmtId="0" fontId="27" fillId="24" borderId="0" xfId="47" applyFont="1" applyFill="1" applyAlignment="1">
      <alignment horizontal="center" wrapText="1"/>
      <protection/>
    </xf>
    <xf numFmtId="0" fontId="33" fillId="0" borderId="0" xfId="51" applyFont="1" applyBorder="1">
      <alignment/>
      <protection/>
    </xf>
    <xf numFmtId="0" fontId="37" fillId="0" borderId="0" xfId="47" applyFont="1">
      <alignment/>
      <protection/>
    </xf>
    <xf numFmtId="0" fontId="38" fillId="0" borderId="0" xfId="47" applyFont="1">
      <alignment/>
      <protection/>
    </xf>
    <xf numFmtId="0" fontId="12" fillId="0" borderId="46" xfId="47" applyBorder="1">
      <alignment/>
      <protection/>
    </xf>
    <xf numFmtId="0" fontId="12" fillId="0" borderId="47" xfId="47" applyBorder="1">
      <alignment/>
      <protection/>
    </xf>
    <xf numFmtId="0" fontId="34" fillId="0" borderId="48" xfId="47" applyFont="1" applyBorder="1" applyAlignment="1">
      <alignment horizontal="center" textRotation="90"/>
      <protection/>
    </xf>
    <xf numFmtId="0" fontId="34" fillId="0" borderId="46" xfId="47" applyFont="1" applyBorder="1" applyAlignment="1">
      <alignment horizontal="center" textRotation="90"/>
      <protection/>
    </xf>
    <xf numFmtId="0" fontId="34" fillId="0" borderId="48" xfId="47" applyFont="1" applyBorder="1" applyAlignment="1">
      <alignment textRotation="90"/>
      <protection/>
    </xf>
    <xf numFmtId="0" fontId="1" fillId="0" borderId="0" xfId="51" applyFont="1">
      <alignment/>
      <protection/>
    </xf>
    <xf numFmtId="3" fontId="27" fillId="24" borderId="49" xfId="51" applyNumberFormat="1" applyFont="1" applyFill="1" applyBorder="1" applyAlignment="1" applyProtection="1">
      <alignment horizontal="center"/>
      <protection locked="0"/>
    </xf>
    <xf numFmtId="0" fontId="36" fillId="2" borderId="49" xfId="47" applyFont="1" applyFill="1" applyBorder="1" applyAlignment="1" applyProtection="1">
      <alignment horizontal="center"/>
      <protection locked="0"/>
    </xf>
    <xf numFmtId="0" fontId="34" fillId="24" borderId="0" xfId="47" applyNumberFormat="1" applyFont="1" applyFill="1" applyBorder="1" applyAlignment="1">
      <alignment horizontal="center" vertical="center"/>
      <protection/>
    </xf>
    <xf numFmtId="3" fontId="21" fillId="24" borderId="0" xfId="47" applyNumberFormat="1" applyFont="1" applyFill="1" applyBorder="1" applyAlignment="1">
      <alignment horizontal="center" vertical="center"/>
      <protection/>
    </xf>
    <xf numFmtId="0" fontId="21" fillId="24" borderId="0" xfId="47" applyNumberFormat="1" applyFont="1" applyFill="1" applyBorder="1" applyAlignment="1">
      <alignment horizontal="center" vertical="center"/>
      <protection/>
    </xf>
    <xf numFmtId="0" fontId="34" fillId="0" borderId="46" xfId="47" applyNumberFormat="1" applyFont="1" applyFill="1" applyBorder="1" applyAlignment="1">
      <alignment horizontal="center" textRotation="90"/>
      <protection/>
    </xf>
    <xf numFmtId="0" fontId="21" fillId="0" borderId="50" xfId="47" applyNumberFormat="1" applyFont="1" applyFill="1" applyBorder="1" applyAlignment="1">
      <alignment horizontal="center" textRotation="90"/>
      <protection/>
    </xf>
    <xf numFmtId="0" fontId="21" fillId="0" borderId="51" xfId="47" applyNumberFormat="1" applyFont="1" applyBorder="1" applyAlignment="1">
      <alignment textRotation="90"/>
      <protection/>
    </xf>
    <xf numFmtId="0" fontId="21" fillId="0" borderId="52" xfId="47" applyNumberFormat="1" applyFont="1" applyBorder="1" applyAlignment="1">
      <alignment textRotation="90"/>
      <protection/>
    </xf>
    <xf numFmtId="0" fontId="34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textRotation="90"/>
      <protection/>
    </xf>
    <xf numFmtId="3" fontId="42" fillId="0" borderId="53" xfId="47" applyNumberFormat="1" applyFont="1" applyFill="1" applyBorder="1" applyAlignment="1">
      <alignment horizontal="center" vertical="center"/>
      <protection/>
    </xf>
    <xf numFmtId="0" fontId="42" fillId="0" borderId="54" xfId="47" applyFont="1" applyFill="1" applyBorder="1" applyAlignment="1">
      <alignment horizontal="center" vertical="center"/>
      <protection/>
    </xf>
    <xf numFmtId="3" fontId="42" fillId="0" borderId="55" xfId="47" applyNumberFormat="1" applyFont="1" applyFill="1" applyBorder="1" applyAlignment="1">
      <alignment horizontal="center" vertical="center"/>
      <protection/>
    </xf>
    <xf numFmtId="3" fontId="42" fillId="0" borderId="56" xfId="47" applyNumberFormat="1" applyFont="1" applyFill="1" applyBorder="1" applyAlignment="1">
      <alignment horizontal="center" vertical="center"/>
      <protection/>
    </xf>
    <xf numFmtId="0" fontId="42" fillId="0" borderId="57" xfId="47" applyFont="1" applyFill="1" applyBorder="1" applyAlignment="1">
      <alignment horizontal="center" vertical="center"/>
      <protection/>
    </xf>
    <xf numFmtId="3" fontId="42" fillId="0" borderId="58" xfId="47" applyNumberFormat="1" applyFont="1" applyFill="1" applyBorder="1" applyAlignment="1">
      <alignment horizontal="center" vertical="center"/>
      <protection/>
    </xf>
    <xf numFmtId="3" fontId="42" fillId="0" borderId="57" xfId="47" applyNumberFormat="1" applyFont="1" applyFill="1" applyBorder="1" applyAlignment="1">
      <alignment horizontal="center" vertical="center"/>
      <protection/>
    </xf>
    <xf numFmtId="0" fontId="42" fillId="0" borderId="59" xfId="47" applyNumberFormat="1" applyFont="1" applyFill="1" applyBorder="1" applyAlignment="1">
      <alignment horizontal="center" vertical="center"/>
      <protection/>
    </xf>
    <xf numFmtId="3" fontId="42" fillId="0" borderId="60" xfId="47" applyNumberFormat="1" applyFont="1" applyFill="1" applyBorder="1" applyAlignment="1">
      <alignment horizontal="center" vertical="center"/>
      <protection/>
    </xf>
    <xf numFmtId="0" fontId="42" fillId="0" borderId="57" xfId="47" applyNumberFormat="1" applyFont="1" applyBorder="1" applyAlignment="1">
      <alignment horizontal="center" vertical="center"/>
      <protection/>
    </xf>
    <xf numFmtId="0" fontId="43" fillId="0" borderId="0" xfId="51" applyFont="1" applyAlignment="1">
      <alignment horizontal="center"/>
      <protection/>
    </xf>
    <xf numFmtId="0" fontId="44" fillId="0" borderId="0" xfId="51" applyFont="1" applyAlignment="1">
      <alignment horizontal="center"/>
      <protection/>
    </xf>
    <xf numFmtId="0" fontId="45" fillId="0" borderId="0" xfId="51" applyFont="1">
      <alignment/>
      <protection/>
    </xf>
    <xf numFmtId="0" fontId="46" fillId="0" borderId="0" xfId="51" applyFont="1">
      <alignment/>
      <protection/>
    </xf>
    <xf numFmtId="0" fontId="30" fillId="0" borderId="0" xfId="51" applyFont="1">
      <alignment/>
      <protection/>
    </xf>
    <xf numFmtId="0" fontId="28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1" fillId="0" borderId="0" xfId="51" applyFont="1" applyAlignment="1">
      <alignment horizontal="left"/>
      <protection/>
    </xf>
    <xf numFmtId="0" fontId="1" fillId="0" borderId="49" xfId="51" applyBorder="1" applyAlignment="1" applyProtection="1">
      <alignment horizontal="center"/>
      <protection locked="0"/>
    </xf>
    <xf numFmtId="0" fontId="47" fillId="0" borderId="0" xfId="51" applyFont="1" applyAlignment="1">
      <alignment horizontal="center"/>
      <protection/>
    </xf>
    <xf numFmtId="0" fontId="48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3" fillId="0" borderId="0" xfId="51" applyFont="1" applyAlignment="1">
      <alignment horizontal="center"/>
      <protection/>
    </xf>
    <xf numFmtId="0" fontId="30" fillId="0" borderId="0" xfId="51" applyFont="1" applyBorder="1">
      <alignment/>
      <protection/>
    </xf>
    <xf numFmtId="0" fontId="1" fillId="0" borderId="0" xfId="51" applyFont="1" applyAlignment="1">
      <alignment horizontal="center"/>
      <protection/>
    </xf>
    <xf numFmtId="0" fontId="1" fillId="25" borderId="0" xfId="51" applyFill="1">
      <alignment/>
      <protection/>
    </xf>
    <xf numFmtId="0" fontId="49" fillId="25" borderId="0" xfId="51" applyNumberFormat="1" applyFont="1" applyFill="1">
      <alignment/>
      <protection/>
    </xf>
    <xf numFmtId="14" fontId="1" fillId="0" borderId="61" xfId="51" applyNumberFormat="1" applyBorder="1" applyAlignment="1" applyProtection="1">
      <alignment horizontal="left"/>
      <protection locked="0"/>
    </xf>
    <xf numFmtId="14" fontId="1" fillId="0" borderId="0" xfId="51" applyNumberFormat="1" applyBorder="1" applyAlignment="1">
      <alignment horizontal="left"/>
      <protection/>
    </xf>
    <xf numFmtId="0" fontId="1" fillId="0" borderId="49" xfId="51" applyBorder="1" applyProtection="1">
      <alignment/>
      <protection locked="0"/>
    </xf>
    <xf numFmtId="0" fontId="1" fillId="0" borderId="62" xfId="51" applyBorder="1">
      <alignment/>
      <protection/>
    </xf>
    <xf numFmtId="0" fontId="1" fillId="0" borderId="63" xfId="51" applyBorder="1">
      <alignment/>
      <protection/>
    </xf>
    <xf numFmtId="0" fontId="1" fillId="0" borderId="0" xfId="51" applyBorder="1" applyAlignment="1">
      <alignment horizontal="center"/>
      <protection/>
    </xf>
    <xf numFmtId="0" fontId="28" fillId="0" borderId="0" xfId="51" applyFont="1">
      <alignment/>
      <protection/>
    </xf>
    <xf numFmtId="0" fontId="1" fillId="0" borderId="64" xfId="51" applyBorder="1">
      <alignment/>
      <protection/>
    </xf>
    <xf numFmtId="0" fontId="3" fillId="0" borderId="49" xfId="51" applyFont="1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0" fontId="3" fillId="0" borderId="49" xfId="51" applyFont="1" applyBorder="1" applyAlignment="1">
      <alignment horizontal="left"/>
      <protection/>
    </xf>
    <xf numFmtId="0" fontId="3" fillId="0" borderId="49" xfId="51" applyFont="1" applyBorder="1">
      <alignment/>
      <protection/>
    </xf>
    <xf numFmtId="0" fontId="3" fillId="0" borderId="0" xfId="51" applyFont="1" applyBorder="1">
      <alignment/>
      <protection/>
    </xf>
    <xf numFmtId="0" fontId="1" fillId="0" borderId="49" xfId="51" applyBorder="1">
      <alignment/>
      <protection/>
    </xf>
    <xf numFmtId="0" fontId="1" fillId="7" borderId="15" xfId="51" applyFill="1" applyBorder="1" applyAlignment="1">
      <alignment horizontal="center"/>
      <protection/>
    </xf>
    <xf numFmtId="0" fontId="3" fillId="7" borderId="65" xfId="51" applyFont="1" applyFill="1" applyBorder="1" applyAlignment="1">
      <alignment horizontal="center"/>
      <protection/>
    </xf>
    <xf numFmtId="3" fontId="1" fillId="7" borderId="16" xfId="51" applyNumberFormat="1" applyFill="1" applyBorder="1" applyAlignment="1">
      <alignment horizontal="center"/>
      <protection/>
    </xf>
    <xf numFmtId="0" fontId="30" fillId="7" borderId="15" xfId="51" applyFont="1" applyFill="1" applyBorder="1" applyAlignment="1">
      <alignment horizontal="center"/>
      <protection/>
    </xf>
    <xf numFmtId="0" fontId="30" fillId="7" borderId="16" xfId="51" applyFont="1" applyFill="1" applyBorder="1" applyAlignment="1">
      <alignment horizontal="center"/>
      <protection/>
    </xf>
    <xf numFmtId="0" fontId="0" fillId="24" borderId="0" xfId="51" applyFont="1" applyFill="1">
      <alignment/>
      <protection/>
    </xf>
    <xf numFmtId="0" fontId="1" fillId="0" borderId="0" xfId="51" applyBorder="1" applyAlignment="1">
      <alignment horizontal="center" vertical="center"/>
      <protection/>
    </xf>
    <xf numFmtId="0" fontId="1" fillId="0" borderId="11" xfId="51" applyBorder="1">
      <alignment/>
      <protection/>
    </xf>
    <xf numFmtId="0" fontId="3" fillId="0" borderId="66" xfId="51" applyFont="1" applyBorder="1">
      <alignment/>
      <protection/>
    </xf>
    <xf numFmtId="0" fontId="1" fillId="0" borderId="66" xfId="51" applyBorder="1">
      <alignment/>
      <protection/>
    </xf>
    <xf numFmtId="3" fontId="1" fillId="7" borderId="15" xfId="51" applyNumberFormat="1" applyFill="1" applyBorder="1" applyAlignment="1">
      <alignment horizontal="center" vertical="center"/>
      <protection/>
    </xf>
    <xf numFmtId="3" fontId="1" fillId="7" borderId="16" xfId="51" applyNumberFormat="1" applyFill="1" applyBorder="1" applyAlignment="1">
      <alignment horizontal="center" vertical="center"/>
      <protection/>
    </xf>
    <xf numFmtId="0" fontId="3" fillId="7" borderId="65" xfId="51" applyFont="1" applyFill="1" applyBorder="1" applyAlignment="1">
      <alignment horizontal="center" vertical="center"/>
      <protection/>
    </xf>
    <xf numFmtId="0" fontId="50" fillId="7" borderId="11" xfId="51" applyFont="1" applyFill="1" applyBorder="1">
      <alignment/>
      <protection/>
    </xf>
    <xf numFmtId="0" fontId="1" fillId="0" borderId="0" xfId="51" applyBorder="1">
      <alignment/>
      <protection/>
    </xf>
    <xf numFmtId="0" fontId="29" fillId="0" borderId="0" xfId="51" applyFont="1">
      <alignment/>
      <protection/>
    </xf>
    <xf numFmtId="0" fontId="1" fillId="0" borderId="67" xfId="51" applyBorder="1" applyProtection="1">
      <alignment/>
      <protection locked="0"/>
    </xf>
    <xf numFmtId="0" fontId="1" fillId="0" borderId="0" xfId="51" applyProtection="1">
      <alignment/>
      <protection locked="0"/>
    </xf>
    <xf numFmtId="0" fontId="43" fillId="0" borderId="63" xfId="51" applyFont="1" applyBorder="1" applyAlignment="1">
      <alignment horizontal="center"/>
      <protection/>
    </xf>
    <xf numFmtId="0" fontId="44" fillId="0" borderId="63" xfId="51" applyFont="1" applyBorder="1" applyAlignment="1">
      <alignment horizontal="center"/>
      <protection/>
    </xf>
    <xf numFmtId="0" fontId="1" fillId="0" borderId="0" xfId="51" applyFont="1" applyAlignment="1" applyProtection="1">
      <alignment horizontal="left"/>
      <protection locked="0"/>
    </xf>
    <xf numFmtId="0" fontId="30" fillId="0" borderId="61" xfId="51" applyFont="1" applyBorder="1" applyProtection="1">
      <alignment/>
      <protection locked="0"/>
    </xf>
    <xf numFmtId="0" fontId="1" fillId="0" borderId="0" xfId="51" applyAlignment="1" applyProtection="1">
      <alignment horizontal="center"/>
      <protection locked="0"/>
    </xf>
    <xf numFmtId="0" fontId="3" fillId="0" borderId="0" xfId="51" applyFont="1" applyProtection="1">
      <alignment/>
      <protection locked="0"/>
    </xf>
    <xf numFmtId="0" fontId="1" fillId="0" borderId="0" xfId="51" applyFont="1" applyProtection="1">
      <alignment/>
      <protection locked="0"/>
    </xf>
    <xf numFmtId="0" fontId="30" fillId="0" borderId="65" xfId="51" applyFont="1" applyBorder="1" applyAlignment="1">
      <alignment horizontal="center"/>
      <protection/>
    </xf>
    <xf numFmtId="0" fontId="29" fillId="0" borderId="15" xfId="51" applyFont="1" applyBorder="1" applyAlignment="1" applyProtection="1">
      <alignment horizontal="center"/>
      <protection locked="0"/>
    </xf>
    <xf numFmtId="3" fontId="29" fillId="0" borderId="68" xfId="51" applyNumberFormat="1" applyFont="1" applyBorder="1" applyAlignment="1" applyProtection="1">
      <alignment horizontal="center"/>
      <protection locked="0"/>
    </xf>
    <xf numFmtId="0" fontId="29" fillId="7" borderId="15" xfId="51" applyFont="1" applyFill="1" applyBorder="1" applyAlignment="1">
      <alignment horizontal="center"/>
      <protection/>
    </xf>
    <xf numFmtId="0" fontId="30" fillId="7" borderId="65" xfId="51" applyFont="1" applyFill="1" applyBorder="1" applyAlignment="1">
      <alignment horizontal="center"/>
      <protection/>
    </xf>
    <xf numFmtId="3" fontId="29" fillId="7" borderId="16" xfId="51" applyNumberFormat="1" applyFont="1" applyFill="1" applyBorder="1" applyAlignment="1">
      <alignment horizontal="center"/>
      <protection/>
    </xf>
    <xf numFmtId="0" fontId="30" fillId="0" borderId="66" xfId="51" applyFont="1" applyBorder="1">
      <alignment/>
      <protection/>
    </xf>
    <xf numFmtId="0" fontId="29" fillId="0" borderId="66" xfId="51" applyFont="1" applyBorder="1">
      <alignment/>
      <protection/>
    </xf>
    <xf numFmtId="3" fontId="29" fillId="7" borderId="15" xfId="51" applyNumberFormat="1" applyFont="1" applyFill="1" applyBorder="1" applyAlignment="1">
      <alignment horizontal="center" vertical="center"/>
      <protection/>
    </xf>
    <xf numFmtId="3" fontId="29" fillId="7" borderId="16" xfId="51" applyNumberFormat="1" applyFont="1" applyFill="1" applyBorder="1" applyAlignment="1">
      <alignment horizontal="center" vertical="center"/>
      <protection/>
    </xf>
    <xf numFmtId="0" fontId="30" fillId="7" borderId="65" xfId="51" applyFont="1" applyFill="1" applyBorder="1" applyAlignment="1">
      <alignment horizontal="center" vertical="center"/>
      <protection/>
    </xf>
    <xf numFmtId="0" fontId="29" fillId="0" borderId="61" xfId="51" applyFont="1" applyBorder="1" applyProtection="1">
      <alignment/>
      <protection locked="0"/>
    </xf>
    <xf numFmtId="3" fontId="30" fillId="0" borderId="17" xfId="51" applyNumberFormat="1" applyFont="1" applyBorder="1" applyAlignment="1">
      <alignment horizontal="center"/>
      <protection/>
    </xf>
    <xf numFmtId="0" fontId="30" fillId="0" borderId="17" xfId="51" applyFont="1" applyBorder="1" applyAlignment="1">
      <alignment horizontal="center"/>
      <protection/>
    </xf>
    <xf numFmtId="0" fontId="52" fillId="7" borderId="15" xfId="51" applyFont="1" applyFill="1" applyBorder="1" applyAlignment="1">
      <alignment horizontal="center"/>
      <protection/>
    </xf>
    <xf numFmtId="0" fontId="45" fillId="7" borderId="65" xfId="51" applyFont="1" applyFill="1" applyBorder="1" applyAlignment="1">
      <alignment horizontal="center"/>
      <protection/>
    </xf>
    <xf numFmtId="3" fontId="52" fillId="7" borderId="16" xfId="51" applyNumberFormat="1" applyFont="1" applyFill="1" applyBorder="1" applyAlignment="1">
      <alignment horizontal="center"/>
      <protection/>
    </xf>
    <xf numFmtId="0" fontId="45" fillId="7" borderId="15" xfId="51" applyFont="1" applyFill="1" applyBorder="1" applyAlignment="1">
      <alignment horizontal="center"/>
      <protection/>
    </xf>
    <xf numFmtId="0" fontId="45" fillId="7" borderId="16" xfId="51" applyFont="1" applyFill="1" applyBorder="1" applyAlignment="1">
      <alignment horizontal="center"/>
      <protection/>
    </xf>
    <xf numFmtId="0" fontId="45" fillId="0" borderId="66" xfId="51" applyFont="1" applyBorder="1">
      <alignment/>
      <protection/>
    </xf>
    <xf numFmtId="0" fontId="52" fillId="0" borderId="66" xfId="51" applyFont="1" applyBorder="1">
      <alignment/>
      <protection/>
    </xf>
    <xf numFmtId="3" fontId="52" fillId="7" borderId="15" xfId="51" applyNumberFormat="1" applyFont="1" applyFill="1" applyBorder="1" applyAlignment="1">
      <alignment horizontal="center" vertical="center"/>
      <protection/>
    </xf>
    <xf numFmtId="3" fontId="52" fillId="7" borderId="16" xfId="51" applyNumberFormat="1" applyFont="1" applyFill="1" applyBorder="1" applyAlignment="1">
      <alignment horizontal="center" vertical="center"/>
      <protection/>
    </xf>
    <xf numFmtId="0" fontId="45" fillId="7" borderId="65" xfId="51" applyFont="1" applyFill="1" applyBorder="1" applyAlignment="1">
      <alignment horizontal="center" vertical="center"/>
      <protection/>
    </xf>
    <xf numFmtId="0" fontId="29" fillId="7" borderId="15" xfId="51" applyFont="1" applyFill="1" applyBorder="1" applyAlignment="1">
      <alignment horizontal="center"/>
      <protection/>
    </xf>
    <xf numFmtId="3" fontId="29" fillId="7" borderId="16" xfId="51" applyNumberFormat="1" applyFont="1" applyFill="1" applyBorder="1" applyAlignment="1">
      <alignment horizontal="center"/>
      <protection/>
    </xf>
    <xf numFmtId="0" fontId="29" fillId="0" borderId="66" xfId="51" applyFont="1" applyBorder="1">
      <alignment/>
      <protection/>
    </xf>
    <xf numFmtId="3" fontId="29" fillId="7" borderId="15" xfId="51" applyNumberFormat="1" applyFont="1" applyFill="1" applyBorder="1" applyAlignment="1">
      <alignment horizontal="center" vertical="center"/>
      <protection/>
    </xf>
    <xf numFmtId="3" fontId="29" fillId="7" borderId="16" xfId="51" applyNumberFormat="1" applyFont="1" applyFill="1" applyBorder="1" applyAlignment="1">
      <alignment horizontal="center" vertical="center"/>
      <protection/>
    </xf>
    <xf numFmtId="0" fontId="29" fillId="0" borderId="10" xfId="51" applyFont="1" applyBorder="1">
      <alignment/>
      <protection/>
    </xf>
    <xf numFmtId="0" fontId="53" fillId="7" borderId="11" xfId="51" applyFont="1" applyFill="1" applyBorder="1">
      <alignment/>
      <protection/>
    </xf>
    <xf numFmtId="0" fontId="29" fillId="0" borderId="10" xfId="51" applyFont="1" applyBorder="1">
      <alignment/>
      <protection/>
    </xf>
    <xf numFmtId="0" fontId="54" fillId="0" borderId="69" xfId="47" applyFont="1" applyBorder="1" applyAlignment="1">
      <alignment vertical="center"/>
      <protection/>
    </xf>
    <xf numFmtId="0" fontId="55" fillId="0" borderId="47" xfId="47" applyFont="1" applyBorder="1">
      <alignment/>
      <protection/>
    </xf>
    <xf numFmtId="3" fontId="42" fillId="25" borderId="58" xfId="47" applyNumberFormat="1" applyFont="1" applyFill="1" applyBorder="1" applyAlignment="1">
      <alignment horizontal="center" vertical="center"/>
      <protection/>
    </xf>
    <xf numFmtId="3" fontId="42" fillId="25" borderId="60" xfId="47" applyNumberFormat="1" applyFont="1" applyFill="1" applyBorder="1" applyAlignment="1">
      <alignment horizontal="center" vertical="center"/>
      <protection/>
    </xf>
    <xf numFmtId="0" fontId="42" fillId="25" borderId="57" xfId="47" applyNumberFormat="1" applyFont="1" applyFill="1" applyBorder="1" applyAlignment="1">
      <alignment horizontal="center" vertical="center"/>
      <protection/>
    </xf>
    <xf numFmtId="0" fontId="34" fillId="0" borderId="0" xfId="47" applyFont="1" applyAlignment="1">
      <alignment horizontal="right"/>
      <protection/>
    </xf>
    <xf numFmtId="0" fontId="34" fillId="0" borderId="0" xfId="51" applyFont="1" applyAlignment="1">
      <alignment horizontal="center"/>
      <protection/>
    </xf>
    <xf numFmtId="14" fontId="1" fillId="0" borderId="61" xfId="51" applyNumberFormat="1" applyFont="1" applyBorder="1" applyAlignment="1" applyProtection="1">
      <alignment horizontal="left"/>
      <protection locked="0"/>
    </xf>
    <xf numFmtId="0" fontId="30" fillId="0" borderId="70" xfId="51" applyNumberFormat="1" applyFont="1" applyBorder="1" applyAlignment="1">
      <alignment horizontal="center"/>
      <protection/>
    </xf>
    <xf numFmtId="0" fontId="30" fillId="0" borderId="71" xfId="51" applyNumberFormat="1" applyFont="1" applyBorder="1" applyAlignment="1">
      <alignment horizontal="center"/>
      <protection/>
    </xf>
    <xf numFmtId="3" fontId="30" fillId="0" borderId="0" xfId="51" applyNumberFormat="1" applyFont="1" applyBorder="1" applyAlignment="1">
      <alignment horizontal="center"/>
      <protection/>
    </xf>
    <xf numFmtId="0" fontId="30" fillId="0" borderId="0" xfId="51" applyFont="1" applyBorder="1" applyAlignment="1">
      <alignment horizontal="center"/>
      <protection/>
    </xf>
    <xf numFmtId="0" fontId="30" fillId="0" borderId="72" xfId="51" applyNumberFormat="1" applyFont="1" applyBorder="1" applyAlignment="1">
      <alignment horizontal="center"/>
      <protection/>
    </xf>
    <xf numFmtId="0" fontId="30" fillId="0" borderId="73" xfId="51" applyNumberFormat="1" applyFont="1" applyBorder="1" applyAlignment="1">
      <alignment horizontal="center"/>
      <protection/>
    </xf>
    <xf numFmtId="0" fontId="30" fillId="0" borderId="20" xfId="51" applyNumberFormat="1" applyFont="1" applyBorder="1" applyAlignment="1">
      <alignment horizontal="center"/>
      <protection/>
    </xf>
    <xf numFmtId="0" fontId="30" fillId="0" borderId="74" xfId="51" applyNumberFormat="1" applyFont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66" xfId="0" applyBorder="1" applyAlignment="1">
      <alignment/>
    </xf>
    <xf numFmtId="0" fontId="56" fillId="0" borderId="75" xfId="0" applyFont="1" applyBorder="1" applyAlignment="1">
      <alignment horizontal="center"/>
    </xf>
    <xf numFmtId="0" fontId="56" fillId="24" borderId="49" xfId="0" applyFont="1" applyFill="1" applyBorder="1" applyAlignment="1">
      <alignment horizontal="center"/>
    </xf>
    <xf numFmtId="0" fontId="56" fillId="0" borderId="76" xfId="0" applyFont="1" applyBorder="1" applyAlignment="1">
      <alignment horizontal="center"/>
    </xf>
    <xf numFmtId="0" fontId="56" fillId="0" borderId="49" xfId="0" applyFont="1" applyBorder="1" applyAlignment="1">
      <alignment horizontal="center" wrapText="1"/>
    </xf>
    <xf numFmtId="0" fontId="56" fillId="0" borderId="72" xfId="0" applyFont="1" applyBorder="1" applyAlignment="1">
      <alignment/>
    </xf>
    <xf numFmtId="0" fontId="50" fillId="0" borderId="77" xfId="0" applyFont="1" applyBorder="1" applyAlignment="1">
      <alignment horizontal="center"/>
    </xf>
    <xf numFmtId="0" fontId="56" fillId="0" borderId="73" xfId="0" applyFont="1" applyBorder="1" applyAlignment="1">
      <alignment/>
    </xf>
    <xf numFmtId="0" fontId="56" fillId="7" borderId="72" xfId="0" applyFont="1" applyFill="1" applyBorder="1" applyAlignment="1">
      <alignment/>
    </xf>
    <xf numFmtId="0" fontId="50" fillId="7" borderId="77" xfId="0" applyFont="1" applyFill="1" applyBorder="1" applyAlignment="1">
      <alignment horizontal="center"/>
    </xf>
    <xf numFmtId="0" fontId="56" fillId="7" borderId="73" xfId="0" applyFont="1" applyFill="1" applyBorder="1" applyAlignment="1">
      <alignment/>
    </xf>
    <xf numFmtId="0" fontId="56" fillId="0" borderId="78" xfId="0" applyFont="1" applyBorder="1" applyAlignment="1">
      <alignment/>
    </xf>
    <xf numFmtId="3" fontId="0" fillId="24" borderId="0" xfId="0" applyNumberFormat="1" applyFill="1" applyAlignment="1">
      <alignment/>
    </xf>
    <xf numFmtId="0" fontId="56" fillId="0" borderId="70" xfId="0" applyFont="1" applyBorder="1" applyAlignment="1">
      <alignment/>
    </xf>
    <xf numFmtId="0" fontId="50" fillId="0" borderId="18" xfId="0" applyFont="1" applyBorder="1" applyAlignment="1">
      <alignment horizontal="center"/>
    </xf>
    <xf numFmtId="0" fontId="56" fillId="0" borderId="71" xfId="0" applyFont="1" applyBorder="1" applyAlignment="1">
      <alignment/>
    </xf>
    <xf numFmtId="0" fontId="56" fillId="7" borderId="70" xfId="0" applyFont="1" applyFill="1" applyBorder="1" applyAlignment="1">
      <alignment/>
    </xf>
    <xf numFmtId="0" fontId="50" fillId="7" borderId="18" xfId="0" applyFont="1" applyFill="1" applyBorder="1" applyAlignment="1">
      <alignment horizontal="center"/>
    </xf>
    <xf numFmtId="0" fontId="56" fillId="7" borderId="71" xfId="0" applyFont="1" applyFill="1" applyBorder="1" applyAlignment="1">
      <alignment/>
    </xf>
    <xf numFmtId="0" fontId="56" fillId="0" borderId="19" xfId="0" applyFont="1" applyBorder="1" applyAlignment="1">
      <alignment/>
    </xf>
    <xf numFmtId="0" fontId="56" fillId="0" borderId="20" xfId="0" applyFont="1" applyBorder="1" applyAlignment="1">
      <alignment/>
    </xf>
    <xf numFmtId="0" fontId="50" fillId="0" borderId="21" xfId="0" applyFont="1" applyBorder="1" applyAlignment="1">
      <alignment horizontal="center"/>
    </xf>
    <xf numFmtId="0" fontId="56" fillId="0" borderId="74" xfId="0" applyFont="1" applyBorder="1" applyAlignment="1">
      <alignment/>
    </xf>
    <xf numFmtId="0" fontId="56" fillId="7" borderId="20" xfId="0" applyFont="1" applyFill="1" applyBorder="1" applyAlignment="1">
      <alignment/>
    </xf>
    <xf numFmtId="0" fontId="50" fillId="7" borderId="21" xfId="0" applyFont="1" applyFill="1" applyBorder="1" applyAlignment="1">
      <alignment horizontal="center"/>
    </xf>
    <xf numFmtId="0" fontId="56" fillId="7" borderId="74" xfId="0" applyFont="1" applyFill="1" applyBorder="1" applyAlignment="1">
      <alignment/>
    </xf>
    <xf numFmtId="0" fontId="56" fillId="0" borderId="22" xfId="0" applyFont="1" applyBorder="1" applyAlignment="1">
      <alignment/>
    </xf>
    <xf numFmtId="0" fontId="58" fillId="0" borderId="79" xfId="0" applyFont="1" applyBorder="1" applyAlignment="1">
      <alignment/>
    </xf>
    <xf numFmtId="0" fontId="58" fillId="0" borderId="80" xfId="0" applyFont="1" applyBorder="1" applyAlignment="1">
      <alignment/>
    </xf>
    <xf numFmtId="0" fontId="58" fillId="0" borderId="81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81" xfId="0" applyFont="1" applyBorder="1" applyAlignment="1">
      <alignment/>
    </xf>
    <xf numFmtId="0" fontId="58" fillId="0" borderId="82" xfId="0" applyFont="1" applyBorder="1" applyAlignment="1">
      <alignment/>
    </xf>
    <xf numFmtId="0" fontId="30" fillId="0" borderId="83" xfId="51" applyFont="1" applyBorder="1" applyProtection="1">
      <alignment/>
      <protection locked="0"/>
    </xf>
    <xf numFmtId="14" fontId="1" fillId="0" borderId="83" xfId="51" applyNumberFormat="1" applyFont="1" applyBorder="1" applyAlignment="1" applyProtection="1">
      <alignment horizontal="left"/>
      <protection locked="0"/>
    </xf>
    <xf numFmtId="0" fontId="29" fillId="0" borderId="15" xfId="51" applyFont="1" applyBorder="1" applyAlignment="1" applyProtection="1">
      <alignment horizontal="center"/>
      <protection locked="0"/>
    </xf>
    <xf numFmtId="0" fontId="30" fillId="0" borderId="65" xfId="51" applyFont="1" applyBorder="1" applyAlignment="1">
      <alignment horizontal="center"/>
      <protection/>
    </xf>
    <xf numFmtId="3" fontId="29" fillId="0" borderId="68" xfId="51" applyNumberFormat="1" applyFont="1" applyBorder="1" applyAlignment="1" applyProtection="1">
      <alignment horizontal="center"/>
      <protection locked="0"/>
    </xf>
    <xf numFmtId="0" fontId="30" fillId="7" borderId="65" xfId="51" applyFont="1" applyFill="1" applyBorder="1" applyAlignment="1">
      <alignment horizontal="center"/>
      <protection/>
    </xf>
    <xf numFmtId="0" fontId="59" fillId="0" borderId="0" xfId="47" applyFont="1">
      <alignment/>
      <protection/>
    </xf>
    <xf numFmtId="3" fontId="59" fillId="0" borderId="0" xfId="47" applyNumberFormat="1" applyFont="1">
      <alignment/>
      <protection/>
    </xf>
    <xf numFmtId="0" fontId="42" fillId="24" borderId="0" xfId="47" applyFont="1" applyFill="1" applyBorder="1">
      <alignment/>
      <protection/>
    </xf>
    <xf numFmtId="0" fontId="42" fillId="24" borderId="0" xfId="47" applyFont="1" applyFill="1">
      <alignment/>
      <protection/>
    </xf>
    <xf numFmtId="49" fontId="42" fillId="24" borderId="0" xfId="47" applyNumberFormat="1" applyFont="1" applyFill="1" applyBorder="1" applyAlignment="1">
      <alignment horizontal="left"/>
      <protection/>
    </xf>
    <xf numFmtId="49" fontId="36" fillId="24" borderId="0" xfId="47" applyNumberFormat="1" applyFont="1" applyFill="1" applyBorder="1" applyAlignment="1">
      <alignment horizontal="left"/>
      <protection/>
    </xf>
    <xf numFmtId="0" fontId="12" fillId="24" borderId="0" xfId="47" applyFill="1">
      <alignment/>
      <protection/>
    </xf>
    <xf numFmtId="0" fontId="29" fillId="0" borderId="84" xfId="51" applyFont="1" applyFill="1" applyBorder="1">
      <alignment/>
      <protection/>
    </xf>
    <xf numFmtId="0" fontId="1" fillId="0" borderId="0" xfId="51" applyFill="1">
      <alignment/>
      <protection/>
    </xf>
    <xf numFmtId="0" fontId="23" fillId="0" borderId="0" xfId="51" applyFont="1" applyFill="1" applyAlignment="1">
      <alignment horizontal="center"/>
      <protection/>
    </xf>
    <xf numFmtId="0" fontId="26" fillId="0" borderId="0" xfId="51" applyFont="1" applyFill="1">
      <alignment/>
      <protection/>
    </xf>
    <xf numFmtId="0" fontId="40" fillId="0" borderId="0" xfId="51" applyFont="1" applyFill="1" applyAlignment="1">
      <alignment horizontal="left"/>
      <protection/>
    </xf>
    <xf numFmtId="0" fontId="1" fillId="0" borderId="0" xfId="51" applyFill="1" applyAlignment="1">
      <alignment horizontal="center"/>
      <protection/>
    </xf>
    <xf numFmtId="0" fontId="1" fillId="0" borderId="0" xfId="51" applyFill="1" applyProtection="1">
      <alignment/>
      <protection/>
    </xf>
    <xf numFmtId="0" fontId="1" fillId="0" borderId="0" xfId="51" applyFont="1" applyFill="1">
      <alignment/>
      <protection/>
    </xf>
    <xf numFmtId="0" fontId="34" fillId="0" borderId="0" xfId="47" applyFont="1">
      <alignment/>
      <protection/>
    </xf>
    <xf numFmtId="0" fontId="54" fillId="0" borderId="69" xfId="47" applyFont="1" applyFill="1" applyBorder="1" applyAlignment="1">
      <alignment vertical="center"/>
      <protection/>
    </xf>
    <xf numFmtId="0" fontId="39" fillId="24" borderId="0" xfId="47" applyFont="1" applyFill="1">
      <alignment/>
      <protection/>
    </xf>
    <xf numFmtId="0" fontId="27" fillId="0" borderId="0" xfId="47" applyFont="1" applyAlignment="1">
      <alignment horizontal="center"/>
      <protection/>
    </xf>
    <xf numFmtId="0" fontId="0" fillId="0" borderId="82" xfId="0" applyFont="1" applyBorder="1" applyAlignment="1">
      <alignment/>
    </xf>
    <xf numFmtId="0" fontId="60" fillId="0" borderId="0" xfId="0" applyFont="1" applyAlignment="1">
      <alignment horizontal="left" indent="10"/>
    </xf>
    <xf numFmtId="0" fontId="21" fillId="0" borderId="0" xfId="47" applyFont="1">
      <alignment/>
      <protection/>
    </xf>
    <xf numFmtId="0" fontId="56" fillId="0" borderId="85" xfId="0" applyFont="1" applyBorder="1" applyAlignment="1">
      <alignment horizontal="center"/>
    </xf>
    <xf numFmtId="0" fontId="50" fillId="0" borderId="85" xfId="0" applyFont="1" applyBorder="1" applyAlignment="1">
      <alignment/>
    </xf>
    <xf numFmtId="10" fontId="50" fillId="0" borderId="85" xfId="0" applyNumberFormat="1" applyFont="1" applyBorder="1" applyAlignment="1">
      <alignment/>
    </xf>
    <xf numFmtId="0" fontId="56" fillId="0" borderId="86" xfId="0" applyFont="1" applyBorder="1" applyAlignment="1">
      <alignment horizontal="center"/>
    </xf>
    <xf numFmtId="0" fontId="56" fillId="0" borderId="87" xfId="0" applyFont="1" applyBorder="1" applyAlignment="1">
      <alignment horizontal="center"/>
    </xf>
    <xf numFmtId="0" fontId="56" fillId="0" borderId="88" xfId="0" applyFont="1" applyBorder="1" applyAlignment="1">
      <alignment horizontal="center"/>
    </xf>
    <xf numFmtId="0" fontId="42" fillId="0" borderId="89" xfId="47" applyFont="1" applyFill="1" applyBorder="1" applyAlignment="1">
      <alignment horizontal="center" vertical="center"/>
      <protection/>
    </xf>
    <xf numFmtId="0" fontId="34" fillId="0" borderId="48" xfId="47" applyFont="1" applyFill="1" applyBorder="1" applyAlignment="1">
      <alignment horizontal="center" textRotation="90"/>
      <protection/>
    </xf>
    <xf numFmtId="0" fontId="1" fillId="25" borderId="0" xfId="51" applyFont="1" applyFill="1" applyProtection="1">
      <alignment/>
      <protection/>
    </xf>
    <xf numFmtId="0" fontId="58" fillId="0" borderId="90" xfId="0" applyFont="1" applyBorder="1" applyAlignment="1">
      <alignment/>
    </xf>
    <xf numFmtId="0" fontId="56" fillId="0" borderId="91" xfId="0" applyFont="1" applyBorder="1" applyAlignment="1">
      <alignment/>
    </xf>
    <xf numFmtId="0" fontId="50" fillId="0" borderId="92" xfId="0" applyFont="1" applyBorder="1" applyAlignment="1">
      <alignment horizontal="center"/>
    </xf>
    <xf numFmtId="0" fontId="56" fillId="0" borderId="93" xfId="0" applyFont="1" applyBorder="1" applyAlignment="1">
      <alignment/>
    </xf>
    <xf numFmtId="0" fontId="56" fillId="7" borderId="91" xfId="0" applyFont="1" applyFill="1" applyBorder="1" applyAlignment="1">
      <alignment/>
    </xf>
    <xf numFmtId="0" fontId="50" fillId="7" borderId="92" xfId="0" applyFont="1" applyFill="1" applyBorder="1" applyAlignment="1">
      <alignment horizontal="center"/>
    </xf>
    <xf numFmtId="0" fontId="56" fillId="7" borderId="94" xfId="0" applyFont="1" applyFill="1" applyBorder="1" applyAlignment="1">
      <alignment/>
    </xf>
    <xf numFmtId="0" fontId="56" fillId="0" borderId="94" xfId="0" applyFont="1" applyBorder="1" applyAlignment="1">
      <alignment/>
    </xf>
    <xf numFmtId="0" fontId="16" fillId="0" borderId="0" xfId="0" applyFont="1" applyAlignment="1">
      <alignment/>
    </xf>
    <xf numFmtId="0" fontId="27" fillId="0" borderId="0" xfId="47" applyFont="1" applyAlignment="1">
      <alignment horizontal="center"/>
      <protection/>
    </xf>
    <xf numFmtId="0" fontId="27" fillId="0" borderId="0" xfId="47" applyFont="1">
      <alignment/>
      <protection/>
    </xf>
    <xf numFmtId="170" fontId="50" fillId="0" borderId="85" xfId="53" applyNumberFormat="1" applyFont="1" applyBorder="1" applyAlignment="1">
      <alignment/>
    </xf>
    <xf numFmtId="3" fontId="42" fillId="25" borderId="56" xfId="47" applyNumberFormat="1" applyFont="1" applyFill="1" applyBorder="1" applyAlignment="1">
      <alignment horizontal="center" vertical="center"/>
      <protection/>
    </xf>
    <xf numFmtId="0" fontId="42" fillId="25" borderId="54" xfId="47" applyFont="1" applyFill="1" applyBorder="1" applyAlignment="1">
      <alignment horizontal="center" vertical="center"/>
      <protection/>
    </xf>
    <xf numFmtId="3" fontId="42" fillId="25" borderId="55" xfId="47" applyNumberFormat="1" applyFont="1" applyFill="1" applyBorder="1" applyAlignment="1">
      <alignment horizontal="center" vertical="center"/>
      <protection/>
    </xf>
    <xf numFmtId="3" fontId="42" fillId="25" borderId="57" xfId="47" applyNumberFormat="1" applyFont="1" applyFill="1" applyBorder="1" applyAlignment="1">
      <alignment horizontal="center" vertical="center"/>
      <protection/>
    </xf>
    <xf numFmtId="0" fontId="42" fillId="25" borderId="57" xfId="47" applyFont="1" applyFill="1" applyBorder="1" applyAlignment="1">
      <alignment horizontal="center" vertical="center"/>
      <protection/>
    </xf>
    <xf numFmtId="165" fontId="61" fillId="25" borderId="95" xfId="51" applyNumberFormat="1" applyFont="1" applyFill="1" applyBorder="1" applyAlignment="1">
      <alignment horizontal="center"/>
      <protection/>
    </xf>
    <xf numFmtId="165" fontId="1" fillId="25" borderId="95" xfId="51" applyNumberFormat="1" applyFont="1" applyFill="1" applyBorder="1" applyAlignment="1">
      <alignment horizontal="center"/>
      <protection/>
    </xf>
    <xf numFmtId="0" fontId="30" fillId="25" borderId="23" xfId="51" applyFont="1" applyFill="1" applyBorder="1">
      <alignment/>
      <protection/>
    </xf>
    <xf numFmtId="165" fontId="30" fillId="25" borderId="95" xfId="51" applyNumberFormat="1" applyFont="1" applyFill="1" applyBorder="1">
      <alignment/>
      <protection/>
    </xf>
    <xf numFmtId="165" fontId="30" fillId="25" borderId="96" xfId="51" applyNumberFormat="1" applyFont="1" applyFill="1" applyBorder="1">
      <alignment/>
      <protection/>
    </xf>
    <xf numFmtId="0" fontId="29" fillId="25" borderId="70" xfId="51" applyNumberFormat="1" applyFont="1" applyFill="1" applyBorder="1" applyAlignment="1">
      <alignment horizontal="left"/>
      <protection/>
    </xf>
    <xf numFmtId="0" fontId="29" fillId="25" borderId="20" xfId="51" applyNumberFormat="1" applyFont="1" applyFill="1" applyBorder="1" applyAlignment="1">
      <alignment horizontal="left"/>
      <protection/>
    </xf>
    <xf numFmtId="0" fontId="29" fillId="25" borderId="17" xfId="51" applyFont="1" applyFill="1" applyBorder="1">
      <alignment/>
      <protection/>
    </xf>
    <xf numFmtId="0" fontId="1" fillId="0" borderId="0" xfId="51" applyFont="1" applyAlignment="1">
      <alignment wrapText="1"/>
      <protection/>
    </xf>
    <xf numFmtId="0" fontId="1" fillId="0" borderId="0" xfId="51" applyAlignment="1">
      <alignment wrapText="1"/>
      <protection/>
    </xf>
    <xf numFmtId="3" fontId="29" fillId="0" borderId="97" xfId="51" applyNumberFormat="1" applyFont="1" applyBorder="1" applyAlignment="1" applyProtection="1">
      <alignment horizontal="center" vertical="center"/>
      <protection locked="0"/>
    </xf>
    <xf numFmtId="3" fontId="29" fillId="0" borderId="98" xfId="51" applyNumberFormat="1" applyFont="1" applyBorder="1" applyAlignment="1" applyProtection="1">
      <alignment horizontal="center" vertical="center"/>
      <protection locked="0"/>
    </xf>
    <xf numFmtId="0" fontId="30" fillId="0" borderId="99" xfId="51" applyFont="1" applyBorder="1" applyAlignment="1">
      <alignment horizontal="center" vertical="center"/>
      <protection/>
    </xf>
    <xf numFmtId="0" fontId="30" fillId="0" borderId="100" xfId="51" applyFont="1" applyBorder="1" applyAlignment="1">
      <alignment horizontal="center" vertical="center"/>
      <protection/>
    </xf>
    <xf numFmtId="3" fontId="29" fillId="0" borderId="101" xfId="51" applyNumberFormat="1" applyFont="1" applyBorder="1" applyAlignment="1" applyProtection="1">
      <alignment horizontal="center" vertical="center"/>
      <protection locked="0"/>
    </xf>
    <xf numFmtId="3" fontId="29" fillId="0" borderId="102" xfId="51" applyNumberFormat="1" applyFont="1" applyBorder="1" applyAlignment="1" applyProtection="1">
      <alignment horizontal="center" vertical="center"/>
      <protection locked="0"/>
    </xf>
    <xf numFmtId="0" fontId="29" fillId="25" borderId="91" xfId="51" applyNumberFormat="1" applyFont="1" applyFill="1" applyBorder="1" applyAlignment="1">
      <alignment horizontal="left"/>
      <protection/>
    </xf>
    <xf numFmtId="49" fontId="29" fillId="0" borderId="92" xfId="51" applyNumberFormat="1" applyFont="1" applyBorder="1" applyAlignment="1">
      <alignment horizontal="center"/>
      <protection/>
    </xf>
    <xf numFmtId="0" fontId="29" fillId="0" borderId="93" xfId="51" applyNumberFormat="1" applyFont="1" applyBorder="1" applyAlignment="1">
      <alignment horizontal="left"/>
      <protection/>
    </xf>
    <xf numFmtId="0" fontId="42" fillId="24" borderId="0" xfId="47" applyFont="1" applyFill="1" applyBorder="1">
      <alignment/>
      <protection/>
    </xf>
    <xf numFmtId="3" fontId="34" fillId="24" borderId="0" xfId="47" applyNumberFormat="1" applyFont="1" applyFill="1" applyBorder="1" applyAlignment="1">
      <alignment horizontal="center" vertical="center"/>
      <protection/>
    </xf>
    <xf numFmtId="3" fontId="12" fillId="0" borderId="0" xfId="47" applyNumberFormat="1">
      <alignment/>
      <protection/>
    </xf>
    <xf numFmtId="49" fontId="45" fillId="7" borderId="66" xfId="51" applyNumberFormat="1" applyFont="1" applyFill="1" applyBorder="1" applyAlignment="1">
      <alignment horizontal="left"/>
      <protection/>
    </xf>
    <xf numFmtId="49" fontId="45" fillId="7" borderId="10" xfId="51" applyNumberFormat="1" applyFont="1" applyFill="1" applyBorder="1" applyAlignment="1">
      <alignment horizontal="left"/>
      <protection/>
    </xf>
    <xf numFmtId="0" fontId="45" fillId="7" borderId="11" xfId="51" applyFont="1" applyFill="1" applyBorder="1" applyAlignment="1">
      <alignment horizontal="left"/>
      <protection/>
    </xf>
    <xf numFmtId="0" fontId="45" fillId="7" borderId="66" xfId="51" applyFont="1" applyFill="1" applyBorder="1" applyAlignment="1">
      <alignment horizontal="left"/>
      <protection/>
    </xf>
    <xf numFmtId="0" fontId="45" fillId="7" borderId="10" xfId="51" applyFont="1" applyFill="1" applyBorder="1" applyAlignment="1">
      <alignment horizontal="left"/>
      <protection/>
    </xf>
    <xf numFmtId="0" fontId="30" fillId="0" borderId="77" xfId="51" applyFont="1" applyBorder="1" applyAlignment="1">
      <alignment horizontal="center"/>
      <protection/>
    </xf>
    <xf numFmtId="0" fontId="30" fillId="0" borderId="18" xfId="51" applyFont="1" applyBorder="1" applyAlignment="1">
      <alignment horizontal="center"/>
      <protection/>
    </xf>
    <xf numFmtId="0" fontId="30" fillId="0" borderId="21" xfId="51" applyFont="1" applyBorder="1" applyAlignment="1">
      <alignment horizontal="center"/>
      <protection/>
    </xf>
    <xf numFmtId="3" fontId="42" fillId="0" borderId="54" xfId="47" applyNumberFormat="1" applyFont="1" applyFill="1" applyBorder="1" applyAlignment="1">
      <alignment horizontal="center" vertical="center"/>
      <protection/>
    </xf>
    <xf numFmtId="0" fontId="35" fillId="0" borderId="34" xfId="47" applyNumberFormat="1" applyFont="1" applyBorder="1">
      <alignment/>
      <protection/>
    </xf>
    <xf numFmtId="0" fontId="33" fillId="24" borderId="0" xfId="51" applyFont="1" applyFill="1" applyBorder="1">
      <alignment/>
      <protection/>
    </xf>
    <xf numFmtId="3" fontId="50" fillId="0" borderId="103" xfId="0" applyNumberFormat="1" applyFont="1" applyBorder="1" applyAlignment="1">
      <alignment/>
    </xf>
    <xf numFmtId="3" fontId="56" fillId="24" borderId="85" xfId="0" applyNumberFormat="1" applyFont="1" applyFill="1" applyBorder="1" applyAlignment="1">
      <alignment/>
    </xf>
    <xf numFmtId="3" fontId="56" fillId="0" borderId="104" xfId="0" applyNumberFormat="1" applyFont="1" applyBorder="1" applyAlignment="1">
      <alignment/>
    </xf>
    <xf numFmtId="0" fontId="56" fillId="7" borderId="105" xfId="0" applyFont="1" applyFill="1" applyBorder="1" applyAlignment="1">
      <alignment horizontal="center"/>
    </xf>
    <xf numFmtId="0" fontId="50" fillId="7" borderId="106" xfId="0" applyFont="1" applyFill="1" applyBorder="1" applyAlignment="1">
      <alignment horizontal="center"/>
    </xf>
    <xf numFmtId="0" fontId="56" fillId="7" borderId="107" xfId="0" applyFont="1" applyFill="1" applyBorder="1" applyAlignment="1">
      <alignment horizontal="center"/>
    </xf>
    <xf numFmtId="9" fontId="56" fillId="0" borderId="85" xfId="54" applyFont="1" applyFill="1" applyBorder="1" applyAlignment="1">
      <alignment/>
    </xf>
    <xf numFmtId="3" fontId="50" fillId="0" borderId="108" xfId="0" applyNumberFormat="1" applyFont="1" applyBorder="1" applyAlignment="1">
      <alignment/>
    </xf>
    <xf numFmtId="3" fontId="56" fillId="24" borderId="86" xfId="0" applyNumberFormat="1" applyFont="1" applyFill="1" applyBorder="1" applyAlignment="1">
      <alignment/>
    </xf>
    <xf numFmtId="3" fontId="56" fillId="0" borderId="109" xfId="0" applyNumberFormat="1" applyFont="1" applyBorder="1" applyAlignment="1">
      <alignment/>
    </xf>
    <xf numFmtId="0" fontId="56" fillId="7" borderId="110" xfId="0" applyFont="1" applyFill="1" applyBorder="1" applyAlignment="1">
      <alignment horizontal="center"/>
    </xf>
    <xf numFmtId="0" fontId="50" fillId="7" borderId="111" xfId="0" applyFont="1" applyFill="1" applyBorder="1" applyAlignment="1">
      <alignment horizontal="center"/>
    </xf>
    <xf numFmtId="0" fontId="56" fillId="7" borderId="112" xfId="0" applyFont="1" applyFill="1" applyBorder="1" applyAlignment="1">
      <alignment horizontal="center"/>
    </xf>
    <xf numFmtId="9" fontId="56" fillId="0" borderId="86" xfId="54" applyFont="1" applyFill="1" applyBorder="1" applyAlignment="1">
      <alignment/>
    </xf>
    <xf numFmtId="3" fontId="50" fillId="0" borderId="113" xfId="0" applyNumberFormat="1" applyFont="1" applyBorder="1" applyAlignment="1">
      <alignment/>
    </xf>
    <xf numFmtId="3" fontId="56" fillId="24" borderId="87" xfId="0" applyNumberFormat="1" applyFont="1" applyFill="1" applyBorder="1" applyAlignment="1">
      <alignment/>
    </xf>
    <xf numFmtId="3" fontId="56" fillId="0" borderId="114" xfId="0" applyNumberFormat="1" applyFont="1" applyBorder="1" applyAlignment="1">
      <alignment/>
    </xf>
    <xf numFmtId="0" fontId="56" fillId="7" borderId="115" xfId="0" applyFont="1" applyFill="1" applyBorder="1" applyAlignment="1">
      <alignment horizontal="center"/>
    </xf>
    <xf numFmtId="0" fontId="50" fillId="7" borderId="116" xfId="0" applyFont="1" applyFill="1" applyBorder="1" applyAlignment="1">
      <alignment horizontal="center"/>
    </xf>
    <xf numFmtId="0" fontId="56" fillId="7" borderId="117" xfId="0" applyFont="1" applyFill="1" applyBorder="1" applyAlignment="1">
      <alignment horizontal="center"/>
    </xf>
    <xf numFmtId="9" fontId="56" fillId="0" borderId="87" xfId="54" applyFont="1" applyFill="1" applyBorder="1" applyAlignment="1">
      <alignment/>
    </xf>
    <xf numFmtId="0" fontId="29" fillId="6" borderId="17" xfId="51" applyFont="1" applyFill="1" applyBorder="1">
      <alignment/>
      <protection/>
    </xf>
    <xf numFmtId="0" fontId="29" fillId="6" borderId="0" xfId="51" applyFont="1" applyFill="1" applyBorder="1">
      <alignment/>
      <protection/>
    </xf>
    <xf numFmtId="165" fontId="1" fillId="6" borderId="95" xfId="51" applyNumberFormat="1" applyFont="1" applyFill="1" applyBorder="1" applyAlignment="1">
      <alignment horizontal="center"/>
      <protection/>
    </xf>
    <xf numFmtId="0" fontId="29" fillId="6" borderId="70" xfId="51" applyNumberFormat="1" applyFont="1" applyFill="1" applyBorder="1" applyAlignment="1">
      <alignment horizontal="left"/>
      <protection/>
    </xf>
    <xf numFmtId="49" fontId="29" fillId="6" borderId="18" xfId="51" applyNumberFormat="1" applyFont="1" applyFill="1" applyBorder="1" applyAlignment="1">
      <alignment horizontal="center"/>
      <protection/>
    </xf>
    <xf numFmtId="0" fontId="29" fillId="6" borderId="19" xfId="51" applyNumberFormat="1" applyFont="1" applyFill="1" applyBorder="1" applyAlignment="1">
      <alignment horizontal="left"/>
      <protection/>
    </xf>
    <xf numFmtId="0" fontId="29" fillId="6" borderId="20" xfId="51" applyNumberFormat="1" applyFont="1" applyFill="1" applyBorder="1" applyAlignment="1">
      <alignment horizontal="left"/>
      <protection/>
    </xf>
    <xf numFmtId="49" fontId="29" fillId="6" borderId="21" xfId="51" applyNumberFormat="1" applyFont="1" applyFill="1" applyBorder="1" applyAlignment="1">
      <alignment horizontal="center"/>
      <protection/>
    </xf>
    <xf numFmtId="0" fontId="29" fillId="6" borderId="22" xfId="51" applyNumberFormat="1" applyFont="1" applyFill="1" applyBorder="1" applyAlignment="1">
      <alignment horizontal="left"/>
      <protection/>
    </xf>
    <xf numFmtId="165" fontId="61" fillId="6" borderId="95" xfId="51" applyNumberFormat="1" applyFont="1" applyFill="1" applyBorder="1" applyAlignment="1">
      <alignment horizontal="center"/>
      <protection/>
    </xf>
    <xf numFmtId="0" fontId="29" fillId="6" borderId="91" xfId="51" applyNumberFormat="1" applyFont="1" applyFill="1" applyBorder="1" applyAlignment="1">
      <alignment horizontal="left"/>
      <protection/>
    </xf>
    <xf numFmtId="49" fontId="29" fillId="6" borderId="92" xfId="51" applyNumberFormat="1" applyFont="1" applyFill="1" applyBorder="1" applyAlignment="1">
      <alignment horizontal="center"/>
      <protection/>
    </xf>
    <xf numFmtId="0" fontId="29" fillId="6" borderId="93" xfId="51" applyNumberFormat="1" applyFont="1" applyFill="1" applyBorder="1" applyAlignment="1">
      <alignment horizontal="left"/>
      <protection/>
    </xf>
    <xf numFmtId="0" fontId="28" fillId="0" borderId="10" xfId="51" applyNumberFormat="1" applyFont="1" applyBorder="1">
      <alignment/>
      <protection/>
    </xf>
    <xf numFmtId="0" fontId="3" fillId="24" borderId="0" xfId="51" applyFont="1" applyFill="1">
      <alignment/>
      <protection/>
    </xf>
    <xf numFmtId="0" fontId="30" fillId="6" borderId="0" xfId="51" applyFont="1" applyFill="1">
      <alignment/>
      <protection/>
    </xf>
    <xf numFmtId="0" fontId="1" fillId="6" borderId="0" xfId="51" applyFill="1">
      <alignment/>
      <protection/>
    </xf>
    <xf numFmtId="0" fontId="64" fillId="0" borderId="0" xfId="0" applyFont="1" applyAlignment="1">
      <alignment/>
    </xf>
    <xf numFmtId="0" fontId="29" fillId="3" borderId="72" xfId="51" applyNumberFormat="1" applyFont="1" applyFill="1" applyBorder="1" applyAlignment="1">
      <alignment horizontal="left"/>
      <protection/>
    </xf>
    <xf numFmtId="49" fontId="29" fillId="3" borderId="77" xfId="51" applyNumberFormat="1" applyFont="1" applyFill="1" applyBorder="1" applyAlignment="1">
      <alignment horizontal="center"/>
      <protection/>
    </xf>
    <xf numFmtId="0" fontId="29" fillId="3" borderId="78" xfId="51" applyNumberFormat="1" applyFont="1" applyFill="1" applyBorder="1" applyAlignment="1">
      <alignment horizontal="left"/>
      <protection/>
    </xf>
    <xf numFmtId="0" fontId="65" fillId="0" borderId="0" xfId="0" applyFont="1" applyAlignment="1">
      <alignment/>
    </xf>
    <xf numFmtId="0" fontId="64" fillId="0" borderId="118" xfId="0" applyFont="1" applyBorder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 horizontal="left" indent="1"/>
    </xf>
    <xf numFmtId="0" fontId="56" fillId="0" borderId="119" xfId="0" applyFont="1" applyBorder="1" applyAlignment="1">
      <alignment/>
    </xf>
    <xf numFmtId="0" fontId="58" fillId="0" borderId="85" xfId="0" applyFont="1" applyBorder="1" applyAlignment="1">
      <alignment/>
    </xf>
    <xf numFmtId="0" fontId="56" fillId="0" borderId="85" xfId="0" applyFont="1" applyBorder="1" applyAlignment="1">
      <alignment horizontal="center"/>
    </xf>
    <xf numFmtId="0" fontId="12" fillId="0" borderId="0" xfId="47" applyFont="1">
      <alignment/>
      <protection/>
    </xf>
    <xf numFmtId="3" fontId="51" fillId="0" borderId="120" xfId="51" applyNumberFormat="1" applyFont="1" applyFill="1" applyBorder="1" applyAlignment="1">
      <alignment horizontal="center"/>
      <protection/>
    </xf>
    <xf numFmtId="3" fontId="51" fillId="0" borderId="121" xfId="51" applyNumberFormat="1" applyFont="1" applyFill="1" applyBorder="1" applyAlignment="1">
      <alignment horizontal="center"/>
      <protection/>
    </xf>
    <xf numFmtId="3" fontId="51" fillId="0" borderId="122" xfId="51" applyNumberFormat="1" applyFont="1" applyFill="1" applyBorder="1" applyAlignment="1">
      <alignment horizontal="center"/>
      <protection/>
    </xf>
    <xf numFmtId="3" fontId="51" fillId="0" borderId="123" xfId="51" applyNumberFormat="1" applyFont="1" applyFill="1" applyBorder="1" applyAlignment="1">
      <alignment horizontal="center"/>
      <protection/>
    </xf>
    <xf numFmtId="3" fontId="51" fillId="0" borderId="17" xfId="51" applyNumberFormat="1" applyFont="1" applyFill="1" applyBorder="1" applyAlignment="1">
      <alignment horizontal="center"/>
      <protection/>
    </xf>
    <xf numFmtId="0" fontId="29" fillId="0" borderId="84" xfId="51" applyFont="1" applyFill="1" applyBorder="1">
      <alignment/>
      <protection/>
    </xf>
    <xf numFmtId="3" fontId="51" fillId="0" borderId="124" xfId="51" applyNumberFormat="1" applyFont="1" applyFill="1" applyBorder="1" applyAlignment="1">
      <alignment horizontal="center"/>
      <protection/>
    </xf>
    <xf numFmtId="3" fontId="51" fillId="0" borderId="125" xfId="51" applyNumberFormat="1" applyFont="1" applyFill="1" applyBorder="1" applyAlignment="1">
      <alignment horizontal="center"/>
      <protection/>
    </xf>
    <xf numFmtId="3" fontId="51" fillId="0" borderId="17" xfId="51" applyNumberFormat="1" applyFont="1" applyFill="1" applyBorder="1" applyAlignment="1">
      <alignment horizontal="center"/>
      <protection/>
    </xf>
    <xf numFmtId="3" fontId="51" fillId="0" borderId="120" xfId="51" applyNumberFormat="1" applyFont="1" applyFill="1" applyBorder="1" applyAlignment="1">
      <alignment horizontal="center"/>
      <protection/>
    </xf>
    <xf numFmtId="3" fontId="51" fillId="0" borderId="121" xfId="51" applyNumberFormat="1" applyFont="1" applyFill="1" applyBorder="1" applyAlignment="1">
      <alignment horizontal="center"/>
      <protection/>
    </xf>
    <xf numFmtId="3" fontId="51" fillId="0" borderId="122" xfId="51" applyNumberFormat="1" applyFont="1" applyFill="1" applyBorder="1" applyAlignment="1">
      <alignment horizontal="center"/>
      <protection/>
    </xf>
    <xf numFmtId="3" fontId="51" fillId="0" borderId="123" xfId="51" applyNumberFormat="1" applyFont="1" applyFill="1" applyBorder="1" applyAlignment="1">
      <alignment horizontal="center"/>
      <protection/>
    </xf>
    <xf numFmtId="0" fontId="29" fillId="0" borderId="0" xfId="51" applyFont="1" applyFill="1" applyBorder="1">
      <alignment/>
      <protection/>
    </xf>
    <xf numFmtId="0" fontId="29" fillId="0" borderId="126" xfId="51" applyFont="1" applyFill="1" applyBorder="1">
      <alignment/>
      <protection/>
    </xf>
    <xf numFmtId="0" fontId="1" fillId="0" borderId="0" xfId="51" applyFont="1" applyFill="1" applyProtection="1">
      <alignment/>
      <protection/>
    </xf>
    <xf numFmtId="0" fontId="29" fillId="0" borderId="72" xfId="51" applyNumberFormat="1" applyFont="1" applyFill="1" applyBorder="1" applyAlignment="1">
      <alignment horizontal="left"/>
      <protection/>
    </xf>
    <xf numFmtId="49" fontId="29" fillId="0" borderId="77" xfId="51" applyNumberFormat="1" applyFont="1" applyFill="1" applyBorder="1" applyAlignment="1">
      <alignment horizontal="center"/>
      <protection/>
    </xf>
    <xf numFmtId="0" fontId="29" fillId="0" borderId="78" xfId="51" applyNumberFormat="1" applyFont="1" applyFill="1" applyBorder="1" applyAlignment="1">
      <alignment horizontal="left"/>
      <protection/>
    </xf>
    <xf numFmtId="0" fontId="29" fillId="3" borderId="70" xfId="51" applyNumberFormat="1" applyFont="1" applyFill="1" applyBorder="1" applyAlignment="1">
      <alignment horizontal="left"/>
      <protection/>
    </xf>
    <xf numFmtId="49" fontId="29" fillId="3" borderId="18" xfId="51" applyNumberFormat="1" applyFont="1" applyFill="1" applyBorder="1" applyAlignment="1">
      <alignment horizontal="center"/>
      <protection/>
    </xf>
    <xf numFmtId="0" fontId="29" fillId="3" borderId="19" xfId="51" applyNumberFormat="1" applyFont="1" applyFill="1" applyBorder="1" applyAlignment="1">
      <alignment horizontal="left"/>
      <protection/>
    </xf>
    <xf numFmtId="0" fontId="29" fillId="3" borderId="20" xfId="51" applyNumberFormat="1" applyFont="1" applyFill="1" applyBorder="1" applyAlignment="1">
      <alignment horizontal="left"/>
      <protection/>
    </xf>
    <xf numFmtId="49" fontId="29" fillId="3" borderId="21" xfId="51" applyNumberFormat="1" applyFont="1" applyFill="1" applyBorder="1" applyAlignment="1">
      <alignment horizontal="center"/>
      <protection/>
    </xf>
    <xf numFmtId="0" fontId="29" fillId="3" borderId="22" xfId="51" applyNumberFormat="1" applyFont="1" applyFill="1" applyBorder="1" applyAlignment="1">
      <alignment horizontal="left"/>
      <protection/>
    </xf>
    <xf numFmtId="0" fontId="29" fillId="3" borderId="91" xfId="51" applyNumberFormat="1" applyFont="1" applyFill="1" applyBorder="1" applyAlignment="1">
      <alignment horizontal="left"/>
      <protection/>
    </xf>
    <xf numFmtId="49" fontId="29" fillId="3" borderId="92" xfId="51" applyNumberFormat="1" applyFont="1" applyFill="1" applyBorder="1" applyAlignment="1">
      <alignment horizontal="center"/>
      <protection/>
    </xf>
    <xf numFmtId="0" fontId="29" fillId="3" borderId="93" xfId="51" applyNumberFormat="1" applyFont="1" applyFill="1" applyBorder="1" applyAlignment="1">
      <alignment horizontal="left"/>
      <protection/>
    </xf>
    <xf numFmtId="3" fontId="42" fillId="25" borderId="53" xfId="47" applyNumberFormat="1" applyFont="1" applyFill="1" applyBorder="1" applyAlignment="1">
      <alignment horizontal="center" vertical="center"/>
      <protection/>
    </xf>
    <xf numFmtId="3" fontId="42" fillId="25" borderId="54" xfId="47" applyNumberFormat="1" applyFont="1" applyFill="1" applyBorder="1" applyAlignment="1">
      <alignment horizontal="center" vertical="center"/>
      <protection/>
    </xf>
    <xf numFmtId="3" fontId="42" fillId="3" borderId="53" xfId="47" applyNumberFormat="1" applyFont="1" applyFill="1" applyBorder="1" applyAlignment="1">
      <alignment horizontal="center" vertical="center"/>
      <protection/>
    </xf>
    <xf numFmtId="0" fontId="42" fillId="3" borderId="54" xfId="47" applyFont="1" applyFill="1" applyBorder="1" applyAlignment="1">
      <alignment horizontal="center" vertical="center"/>
      <protection/>
    </xf>
    <xf numFmtId="3" fontId="42" fillId="3" borderId="55" xfId="47" applyNumberFormat="1" applyFont="1" applyFill="1" applyBorder="1" applyAlignment="1">
      <alignment horizontal="center" vertical="center"/>
      <protection/>
    </xf>
    <xf numFmtId="3" fontId="42" fillId="3" borderId="54" xfId="47" applyNumberFormat="1" applyFont="1" applyFill="1" applyBorder="1" applyAlignment="1">
      <alignment horizontal="center" vertical="center"/>
      <protection/>
    </xf>
    <xf numFmtId="3" fontId="42" fillId="3" borderId="57" xfId="47" applyNumberFormat="1" applyFont="1" applyFill="1" applyBorder="1" applyAlignment="1">
      <alignment horizontal="center" vertical="center"/>
      <protection/>
    </xf>
    <xf numFmtId="0" fontId="42" fillId="3" borderId="57" xfId="47" applyFont="1" applyFill="1" applyBorder="1" applyAlignment="1">
      <alignment horizontal="center" vertical="center"/>
      <protection/>
    </xf>
    <xf numFmtId="3" fontId="42" fillId="3" borderId="58" xfId="47" applyNumberFormat="1" applyFont="1" applyFill="1" applyBorder="1" applyAlignment="1">
      <alignment horizontal="center" vertical="center"/>
      <protection/>
    </xf>
    <xf numFmtId="3" fontId="42" fillId="3" borderId="56" xfId="47" applyNumberFormat="1" applyFont="1" applyFill="1" applyBorder="1" applyAlignment="1">
      <alignment horizontal="center" vertical="center"/>
      <protection/>
    </xf>
    <xf numFmtId="0" fontId="42" fillId="3" borderId="59" xfId="47" applyNumberFormat="1" applyFont="1" applyFill="1" applyBorder="1" applyAlignment="1">
      <alignment horizontal="center" vertical="center"/>
      <protection/>
    </xf>
    <xf numFmtId="3" fontId="42" fillId="3" borderId="60" xfId="47" applyNumberFormat="1" applyFont="1" applyFill="1" applyBorder="1" applyAlignment="1">
      <alignment horizontal="center" vertical="center"/>
      <protection/>
    </xf>
    <xf numFmtId="0" fontId="42" fillId="3" borderId="57" xfId="47" applyNumberFormat="1" applyFont="1" applyFill="1" applyBorder="1" applyAlignment="1">
      <alignment horizontal="center" vertical="center"/>
      <protection/>
    </xf>
    <xf numFmtId="0" fontId="42" fillId="3" borderId="89" xfId="47" applyFont="1" applyFill="1" applyBorder="1" applyAlignment="1">
      <alignment horizontal="center" vertical="center"/>
      <protection/>
    </xf>
    <xf numFmtId="0" fontId="54" fillId="3" borderId="69" xfId="47" applyFont="1" applyFill="1" applyBorder="1" applyAlignment="1">
      <alignment vertical="center"/>
      <protection/>
    </xf>
    <xf numFmtId="0" fontId="21" fillId="24" borderId="0" xfId="47" applyFont="1" applyFill="1" applyBorder="1">
      <alignment/>
      <protection/>
    </xf>
    <xf numFmtId="0" fontId="21" fillId="24" borderId="0" xfId="47" applyFont="1" applyFill="1">
      <alignment/>
      <protection/>
    </xf>
    <xf numFmtId="0" fontId="1" fillId="6" borderId="0" xfId="51" applyFont="1" applyFill="1">
      <alignment/>
      <protection/>
    </xf>
    <xf numFmtId="0" fontId="30" fillId="17" borderId="23" xfId="51" applyFont="1" applyFill="1" applyBorder="1">
      <alignment/>
      <protection/>
    </xf>
    <xf numFmtId="0" fontId="30" fillId="0" borderId="95" xfId="51" applyFont="1" applyFill="1" applyBorder="1">
      <alignment/>
      <protection/>
    </xf>
    <xf numFmtId="0" fontId="30" fillId="0" borderId="23" xfId="51" applyFont="1" applyFill="1" applyBorder="1">
      <alignment/>
      <protection/>
    </xf>
    <xf numFmtId="0" fontId="58" fillId="0" borderId="127" xfId="0" applyFont="1" applyBorder="1" applyAlignment="1">
      <alignment/>
    </xf>
    <xf numFmtId="0" fontId="56" fillId="0" borderId="128" xfId="0" applyFont="1" applyBorder="1" applyAlignment="1">
      <alignment/>
    </xf>
    <xf numFmtId="0" fontId="50" fillId="0" borderId="129" xfId="0" applyFont="1" applyBorder="1" applyAlignment="1">
      <alignment horizontal="center"/>
    </xf>
    <xf numFmtId="0" fontId="56" fillId="0" borderId="130" xfId="0" applyFont="1" applyBorder="1" applyAlignment="1">
      <alignment/>
    </xf>
    <xf numFmtId="0" fontId="56" fillId="7" borderId="128" xfId="0" applyFont="1" applyFill="1" applyBorder="1" applyAlignment="1">
      <alignment/>
    </xf>
    <xf numFmtId="0" fontId="50" fillId="7" borderId="129" xfId="0" applyFont="1" applyFill="1" applyBorder="1" applyAlignment="1">
      <alignment horizontal="center"/>
    </xf>
    <xf numFmtId="0" fontId="56" fillId="7" borderId="131" xfId="0" applyFont="1" applyFill="1" applyBorder="1" applyAlignment="1">
      <alignment/>
    </xf>
    <xf numFmtId="0" fontId="56" fillId="0" borderId="131" xfId="0" applyFont="1" applyBorder="1" applyAlignment="1">
      <alignment/>
    </xf>
    <xf numFmtId="0" fontId="29" fillId="24" borderId="132" xfId="51" applyFont="1" applyFill="1" applyBorder="1">
      <alignment/>
      <protection/>
    </xf>
    <xf numFmtId="0" fontId="1" fillId="24" borderId="133" xfId="0" applyFont="1" applyFill="1" applyBorder="1" applyAlignment="1">
      <alignment/>
    </xf>
    <xf numFmtId="0" fontId="29" fillId="24" borderId="134" xfId="51" applyFont="1" applyFill="1" applyBorder="1">
      <alignment/>
      <protection/>
    </xf>
    <xf numFmtId="0" fontId="65" fillId="0" borderId="0" xfId="0" applyFont="1" applyAlignment="1">
      <alignment wrapText="1"/>
    </xf>
    <xf numFmtId="0" fontId="29" fillId="0" borderId="49" xfId="51" applyFont="1" applyBorder="1" applyProtection="1">
      <alignment/>
      <protection locked="0"/>
    </xf>
    <xf numFmtId="0" fontId="29" fillId="0" borderId="24" xfId="51" applyFont="1" applyBorder="1" applyProtection="1">
      <alignment/>
      <protection locked="0"/>
    </xf>
    <xf numFmtId="0" fontId="29" fillId="0" borderId="135" xfId="51" applyFont="1" applyBorder="1" applyAlignment="1" applyProtection="1">
      <alignment horizontal="center"/>
      <protection locked="0"/>
    </xf>
    <xf numFmtId="3" fontId="29" fillId="0" borderId="16" xfId="51" applyNumberFormat="1" applyFont="1" applyBorder="1" applyAlignment="1" applyProtection="1">
      <alignment horizontal="center"/>
      <protection locked="0"/>
    </xf>
    <xf numFmtId="3" fontId="29" fillId="0" borderId="16" xfId="51" applyNumberFormat="1" applyFont="1" applyBorder="1" applyAlignment="1" applyProtection="1">
      <alignment horizontal="center"/>
      <protection locked="0"/>
    </xf>
    <xf numFmtId="0" fontId="29" fillId="0" borderId="85" xfId="51" applyFont="1" applyBorder="1" applyProtection="1">
      <alignment/>
      <protection locked="0"/>
    </xf>
    <xf numFmtId="0" fontId="29" fillId="0" borderId="49" xfId="51" applyFont="1" applyBorder="1" applyProtection="1">
      <alignment/>
      <protection locked="0"/>
    </xf>
    <xf numFmtId="0" fontId="29" fillId="0" borderId="135" xfId="51" applyFont="1" applyBorder="1" applyAlignment="1" applyProtection="1">
      <alignment horizontal="center"/>
      <protection locked="0"/>
    </xf>
    <xf numFmtId="0" fontId="29" fillId="0" borderId="85" xfId="51" applyFont="1" applyBorder="1" applyProtection="1">
      <alignment/>
      <protection locked="0"/>
    </xf>
    <xf numFmtId="3" fontId="29" fillId="0" borderId="136" xfId="51" applyNumberFormat="1" applyFont="1" applyBorder="1" applyAlignment="1" applyProtection="1">
      <alignment horizontal="center" vertical="center"/>
      <protection locked="0"/>
    </xf>
    <xf numFmtId="3" fontId="29" fillId="0" borderId="137" xfId="51" applyNumberFormat="1" applyFont="1" applyBorder="1" applyAlignment="1" applyProtection="1">
      <alignment horizontal="center" vertical="center"/>
      <protection locked="0"/>
    </xf>
    <xf numFmtId="3" fontId="29" fillId="0" borderId="97" xfId="51" applyNumberFormat="1" applyFont="1" applyBorder="1" applyAlignment="1" applyProtection="1">
      <alignment horizontal="center" vertical="center"/>
      <protection locked="0"/>
    </xf>
    <xf numFmtId="0" fontId="30" fillId="0" borderId="99" xfId="51" applyFont="1" applyBorder="1" applyAlignment="1">
      <alignment horizontal="center" vertical="center"/>
      <protection/>
    </xf>
    <xf numFmtId="3" fontId="29" fillId="0" borderId="137" xfId="51" applyNumberFormat="1" applyFont="1" applyBorder="1" applyAlignment="1" applyProtection="1">
      <alignment horizontal="center" vertical="center"/>
      <protection locked="0"/>
    </xf>
    <xf numFmtId="0" fontId="29" fillId="0" borderId="138" xfId="51" applyFont="1" applyBorder="1" applyProtection="1">
      <alignment/>
      <protection locked="0"/>
    </xf>
    <xf numFmtId="0" fontId="29" fillId="0" borderId="39" xfId="51" applyFont="1" applyBorder="1" applyProtection="1">
      <alignment/>
      <protection locked="0"/>
    </xf>
    <xf numFmtId="3" fontId="29" fillId="0" borderId="139" xfId="51" applyNumberFormat="1" applyFont="1" applyBorder="1" applyAlignment="1" applyProtection="1">
      <alignment horizontal="center" vertical="center"/>
      <protection locked="0"/>
    </xf>
    <xf numFmtId="3" fontId="29" fillId="0" borderId="140" xfId="51" applyNumberFormat="1" applyFont="1" applyBorder="1" applyAlignment="1" applyProtection="1">
      <alignment horizontal="center" vertical="center"/>
      <protection locked="0"/>
    </xf>
    <xf numFmtId="3" fontId="29" fillId="0" borderId="98" xfId="51" applyNumberFormat="1" applyFont="1" applyBorder="1" applyAlignment="1" applyProtection="1">
      <alignment horizontal="center" vertical="center"/>
      <protection locked="0"/>
    </xf>
    <xf numFmtId="0" fontId="30" fillId="0" borderId="100" xfId="51" applyFont="1" applyBorder="1" applyAlignment="1">
      <alignment horizontal="center" vertical="center"/>
      <protection/>
    </xf>
    <xf numFmtId="3" fontId="29" fillId="0" borderId="140" xfId="51" applyNumberFormat="1" applyFont="1" applyBorder="1" applyAlignment="1" applyProtection="1">
      <alignment horizontal="center" vertical="center"/>
      <protection locked="0"/>
    </xf>
    <xf numFmtId="0" fontId="29" fillId="0" borderId="141" xfId="51" applyFont="1" applyBorder="1" applyProtection="1">
      <alignment/>
      <protection locked="0"/>
    </xf>
    <xf numFmtId="0" fontId="29" fillId="0" borderId="142" xfId="51" applyFont="1" applyBorder="1" applyProtection="1">
      <alignment/>
      <protection locked="0"/>
    </xf>
    <xf numFmtId="0" fontId="29" fillId="0" borderId="143" xfId="51" applyFont="1" applyBorder="1" applyProtection="1">
      <alignment/>
      <protection locked="0"/>
    </xf>
    <xf numFmtId="0" fontId="29" fillId="0" borderId="104" xfId="51" applyFont="1" applyBorder="1" applyProtection="1">
      <alignment/>
      <protection locked="0"/>
    </xf>
    <xf numFmtId="0" fontId="29" fillId="0" borderId="144" xfId="51" applyFont="1" applyBorder="1" applyProtection="1">
      <alignment/>
      <protection locked="0"/>
    </xf>
    <xf numFmtId="0" fontId="29" fillId="0" borderId="114" xfId="51" applyFont="1" applyBorder="1" applyProtection="1">
      <alignment/>
      <protection locked="0"/>
    </xf>
    <xf numFmtId="0" fontId="1" fillId="0" borderId="49" xfId="51" applyFont="1" applyBorder="1" applyProtection="1">
      <alignment/>
      <protection locked="0"/>
    </xf>
    <xf numFmtId="0" fontId="1" fillId="0" borderId="24" xfId="51" applyFont="1" applyBorder="1" applyProtection="1">
      <alignment/>
      <protection locked="0"/>
    </xf>
    <xf numFmtId="0" fontId="1" fillId="0" borderId="135" xfId="51" applyBorder="1" applyAlignment="1" applyProtection="1">
      <alignment horizontal="center"/>
      <protection locked="0"/>
    </xf>
    <xf numFmtId="0" fontId="3" fillId="0" borderId="65" xfId="51" applyFont="1" applyBorder="1" applyAlignment="1">
      <alignment horizontal="center"/>
      <protection/>
    </xf>
    <xf numFmtId="3" fontId="1" fillId="0" borderId="16" xfId="51" applyNumberFormat="1" applyBorder="1" applyAlignment="1" applyProtection="1">
      <alignment horizontal="center"/>
      <protection locked="0"/>
    </xf>
    <xf numFmtId="0" fontId="1" fillId="0" borderId="15" xfId="51" applyBorder="1" applyAlignment="1" applyProtection="1">
      <alignment horizontal="center"/>
      <protection locked="0"/>
    </xf>
    <xf numFmtId="3" fontId="1" fillId="0" borderId="68" xfId="51" applyNumberFormat="1" applyBorder="1" applyAlignment="1" applyProtection="1">
      <alignment horizontal="center"/>
      <protection locked="0"/>
    </xf>
    <xf numFmtId="0" fontId="1" fillId="0" borderId="85" xfId="51" applyFont="1" applyBorder="1" applyProtection="1">
      <alignment/>
      <protection locked="0"/>
    </xf>
    <xf numFmtId="0" fontId="1" fillId="0" borderId="138" xfId="51" applyFont="1" applyBorder="1" applyProtection="1">
      <alignment/>
      <protection locked="0"/>
    </xf>
    <xf numFmtId="0" fontId="1" fillId="0" borderId="39" xfId="51" applyFont="1" applyBorder="1" applyProtection="1">
      <alignment/>
      <protection locked="0"/>
    </xf>
    <xf numFmtId="0" fontId="30" fillId="3" borderId="70" xfId="51" applyNumberFormat="1" applyFont="1" applyFill="1" applyBorder="1" applyAlignment="1">
      <alignment horizontal="center"/>
      <protection/>
    </xf>
    <xf numFmtId="0" fontId="30" fillId="3" borderId="18" xfId="51" applyFont="1" applyFill="1" applyBorder="1" applyAlignment="1">
      <alignment horizontal="center"/>
      <protection/>
    </xf>
    <xf numFmtId="0" fontId="30" fillId="3" borderId="71" xfId="51" applyNumberFormat="1" applyFont="1" applyFill="1" applyBorder="1" applyAlignment="1">
      <alignment horizontal="center"/>
      <protection/>
    </xf>
    <xf numFmtId="3" fontId="51" fillId="3" borderId="124" xfId="51" applyNumberFormat="1" applyFont="1" applyFill="1" applyBorder="1" applyAlignment="1">
      <alignment horizontal="center"/>
      <protection/>
    </xf>
    <xf numFmtId="3" fontId="51" fillId="3" borderId="125" xfId="51" applyNumberFormat="1" applyFont="1" applyFill="1" applyBorder="1" applyAlignment="1">
      <alignment horizontal="center"/>
      <protection/>
    </xf>
    <xf numFmtId="0" fontId="1" fillId="3" borderId="133" xfId="0" applyFont="1" applyFill="1" applyBorder="1" applyAlignment="1">
      <alignment/>
    </xf>
    <xf numFmtId="0" fontId="30" fillId="3" borderId="20" xfId="51" applyNumberFormat="1" applyFont="1" applyFill="1" applyBorder="1" applyAlignment="1">
      <alignment horizontal="center"/>
      <protection/>
    </xf>
    <xf numFmtId="0" fontId="30" fillId="3" borderId="21" xfId="51" applyFont="1" applyFill="1" applyBorder="1" applyAlignment="1">
      <alignment horizontal="center"/>
      <protection/>
    </xf>
    <xf numFmtId="0" fontId="30" fillId="3" borderId="74" xfId="51" applyNumberFormat="1" applyFont="1" applyFill="1" applyBorder="1" applyAlignment="1">
      <alignment horizontal="center"/>
      <protection/>
    </xf>
    <xf numFmtId="3" fontId="51" fillId="3" borderId="122" xfId="51" applyNumberFormat="1" applyFont="1" applyFill="1" applyBorder="1" applyAlignment="1">
      <alignment horizontal="center"/>
      <protection/>
    </xf>
    <xf numFmtId="3" fontId="51" fillId="3" borderId="123" xfId="51" applyNumberFormat="1" applyFont="1" applyFill="1" applyBorder="1" applyAlignment="1">
      <alignment horizontal="center"/>
      <protection/>
    </xf>
    <xf numFmtId="0" fontId="29" fillId="3" borderId="134" xfId="51" applyFont="1" applyFill="1" applyBorder="1">
      <alignment/>
      <protection/>
    </xf>
    <xf numFmtId="0" fontId="30" fillId="3" borderId="72" xfId="51" applyNumberFormat="1" applyFont="1" applyFill="1" applyBorder="1" applyAlignment="1">
      <alignment horizontal="center"/>
      <protection/>
    </xf>
    <xf numFmtId="0" fontId="30" fillId="3" borderId="77" xfId="51" applyFont="1" applyFill="1" applyBorder="1" applyAlignment="1">
      <alignment horizontal="center"/>
      <protection/>
    </xf>
    <xf numFmtId="0" fontId="30" fillId="3" borderId="73" xfId="51" applyNumberFormat="1" applyFont="1" applyFill="1" applyBorder="1" applyAlignment="1">
      <alignment horizontal="center"/>
      <protection/>
    </xf>
    <xf numFmtId="3" fontId="51" fillId="3" borderId="120" xfId="51" applyNumberFormat="1" applyFont="1" applyFill="1" applyBorder="1" applyAlignment="1">
      <alignment horizontal="center"/>
      <protection/>
    </xf>
    <xf numFmtId="3" fontId="51" fillId="3" borderId="121" xfId="51" applyNumberFormat="1" applyFont="1" applyFill="1" applyBorder="1" applyAlignment="1">
      <alignment horizontal="center"/>
      <protection/>
    </xf>
    <xf numFmtId="0" fontId="29" fillId="3" borderId="132" xfId="51" applyFont="1" applyFill="1" applyBorder="1">
      <alignment/>
      <protection/>
    </xf>
    <xf numFmtId="0" fontId="1" fillId="3" borderId="133" xfId="0" applyFont="1" applyFill="1" applyBorder="1" applyAlignment="1">
      <alignment/>
    </xf>
    <xf numFmtId="0" fontId="67" fillId="0" borderId="0" xfId="0" applyFont="1" applyAlignment="1">
      <alignment wrapText="1"/>
    </xf>
    <xf numFmtId="0" fontId="29" fillId="0" borderId="133" xfId="51" applyFont="1" applyFill="1" applyBorder="1">
      <alignment/>
      <protection/>
    </xf>
    <xf numFmtId="0" fontId="29" fillId="0" borderId="134" xfId="51" applyFont="1" applyFill="1" applyBorder="1">
      <alignment/>
      <protection/>
    </xf>
    <xf numFmtId="0" fontId="29" fillId="0" borderId="132" xfId="51" applyFont="1" applyFill="1" applyBorder="1">
      <alignment/>
      <protection/>
    </xf>
    <xf numFmtId="0" fontId="39" fillId="0" borderId="0" xfId="47" applyFont="1" applyAlignment="1">
      <alignment horizontal="left"/>
      <protection/>
    </xf>
    <xf numFmtId="0" fontId="42" fillId="24" borderId="89" xfId="47" applyFont="1" applyFill="1" applyBorder="1" applyAlignment="1">
      <alignment horizontal="center" vertical="center"/>
      <protection/>
    </xf>
    <xf numFmtId="0" fontId="54" fillId="24" borderId="69" xfId="47" applyFont="1" applyFill="1" applyBorder="1" applyAlignment="1">
      <alignment vertical="center"/>
      <protection/>
    </xf>
    <xf numFmtId="0" fontId="34" fillId="0" borderId="145" xfId="47" applyFont="1" applyBorder="1" applyAlignment="1">
      <alignment horizontal="center" textRotation="90"/>
      <protection/>
    </xf>
    <xf numFmtId="0" fontId="34" fillId="0" borderId="146" xfId="47" applyFont="1" applyBorder="1" applyAlignment="1">
      <alignment horizontal="center" textRotation="90"/>
      <protection/>
    </xf>
    <xf numFmtId="0" fontId="56" fillId="0" borderId="0" xfId="0" applyFont="1" applyAlignment="1">
      <alignment/>
    </xf>
    <xf numFmtId="3" fontId="41" fillId="3" borderId="147" xfId="47" applyNumberFormat="1" applyFont="1" applyFill="1" applyBorder="1" applyAlignment="1">
      <alignment horizontal="center"/>
      <protection/>
    </xf>
    <xf numFmtId="0" fontId="34" fillId="0" borderId="148" xfId="47" applyFont="1" applyBorder="1" applyAlignment="1">
      <alignment horizontal="center" textRotation="90"/>
      <protection/>
    </xf>
    <xf numFmtId="0" fontId="34" fillId="0" borderId="149" xfId="47" applyFont="1" applyBorder="1" applyAlignment="1">
      <alignment horizontal="center" textRotation="90"/>
      <protection/>
    </xf>
    <xf numFmtId="3" fontId="41" fillId="25" borderId="150" xfId="47" applyNumberFormat="1" applyFont="1" applyFill="1" applyBorder="1" applyAlignment="1">
      <alignment horizontal="center"/>
      <protection/>
    </xf>
    <xf numFmtId="3" fontId="41" fillId="0" borderId="147" xfId="47" applyNumberFormat="1" applyFont="1" applyFill="1" applyBorder="1" applyAlignment="1">
      <alignment horizontal="center"/>
      <protection/>
    </xf>
    <xf numFmtId="3" fontId="41" fillId="3" borderId="151" xfId="47" applyNumberFormat="1" applyFont="1" applyFill="1" applyBorder="1" applyAlignment="1">
      <alignment horizontal="center"/>
      <protection/>
    </xf>
    <xf numFmtId="3" fontId="41" fillId="3" borderId="152" xfId="47" applyNumberFormat="1" applyFont="1" applyFill="1" applyBorder="1" applyAlignment="1">
      <alignment horizontal="center"/>
      <protection/>
    </xf>
    <xf numFmtId="3" fontId="41" fillId="3" borderId="153" xfId="47" applyNumberFormat="1" applyFont="1" applyFill="1" applyBorder="1" applyAlignment="1">
      <alignment horizontal="center"/>
      <protection/>
    </xf>
    <xf numFmtId="3" fontId="41" fillId="3" borderId="150" xfId="47" applyNumberFormat="1" applyFont="1" applyFill="1" applyBorder="1" applyAlignment="1">
      <alignment horizontal="center"/>
      <protection/>
    </xf>
    <xf numFmtId="0" fontId="39" fillId="3" borderId="46" xfId="47" applyFont="1" applyFill="1" applyBorder="1" applyAlignment="1">
      <alignment horizontal="center" vertical="center"/>
      <protection/>
    </xf>
    <xf numFmtId="0" fontId="39" fillId="3" borderId="51" xfId="47" applyFont="1" applyFill="1" applyBorder="1" applyAlignment="1">
      <alignment horizontal="center" vertical="center"/>
      <protection/>
    </xf>
    <xf numFmtId="0" fontId="39" fillId="3" borderId="48" xfId="47" applyFont="1" applyFill="1" applyBorder="1" applyAlignment="1">
      <alignment horizontal="center" vertical="center"/>
      <protection/>
    </xf>
    <xf numFmtId="0" fontId="39" fillId="3" borderId="59" xfId="47" applyFont="1" applyFill="1" applyBorder="1" applyAlignment="1">
      <alignment horizontal="center" vertical="center"/>
      <protection/>
    </xf>
    <xf numFmtId="0" fontId="39" fillId="3" borderId="57" xfId="47" applyFont="1" applyFill="1" applyBorder="1" applyAlignment="1">
      <alignment horizontal="center" vertical="center"/>
      <protection/>
    </xf>
    <xf numFmtId="0" fontId="39" fillId="3" borderId="89" xfId="47" applyFont="1" applyFill="1" applyBorder="1" applyAlignment="1">
      <alignment horizontal="center" vertical="center"/>
      <protection/>
    </xf>
    <xf numFmtId="3" fontId="41" fillId="25" borderId="151" xfId="47" applyNumberFormat="1" applyFont="1" applyFill="1" applyBorder="1" applyAlignment="1">
      <alignment horizontal="center"/>
      <protection/>
    </xf>
    <xf numFmtId="0" fontId="37" fillId="0" borderId="0" xfId="47" applyFont="1" applyAlignment="1">
      <alignment/>
      <protection/>
    </xf>
    <xf numFmtId="0" fontId="29" fillId="0" borderId="0" xfId="51" applyNumberFormat="1" applyFont="1" applyFill="1" applyBorder="1" applyAlignment="1">
      <alignment horizontal="left"/>
      <protection/>
    </xf>
    <xf numFmtId="49" fontId="29" fillId="0" borderId="0" xfId="51" applyNumberFormat="1" applyFont="1" applyFill="1" applyBorder="1" applyAlignment="1">
      <alignment horizontal="center"/>
      <protection/>
    </xf>
    <xf numFmtId="0" fontId="1" fillId="0" borderId="0" xfId="51" applyFill="1" applyBorder="1">
      <alignment/>
      <protection/>
    </xf>
    <xf numFmtId="3" fontId="41" fillId="0" borderId="153" xfId="47" applyNumberFormat="1" applyFont="1" applyFill="1" applyBorder="1" applyAlignment="1">
      <alignment horizontal="center"/>
      <protection/>
    </xf>
    <xf numFmtId="3" fontId="41" fillId="0" borderId="150" xfId="47" applyNumberFormat="1" applyFont="1" applyFill="1" applyBorder="1" applyAlignment="1">
      <alignment horizontal="center"/>
      <protection/>
    </xf>
    <xf numFmtId="3" fontId="41" fillId="0" borderId="151" xfId="47" applyNumberFormat="1" applyFont="1" applyFill="1" applyBorder="1" applyAlignment="1">
      <alignment horizontal="center"/>
      <protection/>
    </xf>
    <xf numFmtId="3" fontId="41" fillId="0" borderId="152" xfId="47" applyNumberFormat="1" applyFont="1" applyFill="1" applyBorder="1" applyAlignment="1">
      <alignment horizontal="center"/>
      <protection/>
    </xf>
    <xf numFmtId="3" fontId="41" fillId="0" borderId="154" xfId="47" applyNumberFormat="1" applyFont="1" applyFill="1" applyBorder="1" applyAlignment="1">
      <alignment horizontal="center"/>
      <protection/>
    </xf>
    <xf numFmtId="3" fontId="41" fillId="25" borderId="147" xfId="47" applyNumberFormat="1" applyFont="1" applyFill="1" applyBorder="1" applyAlignment="1">
      <alignment horizontal="center"/>
      <protection/>
    </xf>
    <xf numFmtId="3" fontId="41" fillId="25" borderId="153" xfId="47" applyNumberFormat="1" applyFont="1" applyFill="1" applyBorder="1" applyAlignment="1">
      <alignment horizontal="center"/>
      <protection/>
    </xf>
    <xf numFmtId="3" fontId="41" fillId="25" borderId="155" xfId="47" applyNumberFormat="1" applyFont="1" applyFill="1" applyBorder="1" applyAlignment="1">
      <alignment horizontal="center"/>
      <protection/>
    </xf>
    <xf numFmtId="0" fontId="39" fillId="2" borderId="46" xfId="47" applyFont="1" applyFill="1" applyBorder="1" applyAlignment="1">
      <alignment horizontal="center" vertical="center"/>
      <protection/>
    </xf>
    <xf numFmtId="0" fontId="39" fillId="2" borderId="51" xfId="47" applyFont="1" applyFill="1" applyBorder="1" applyAlignment="1">
      <alignment horizontal="center" vertical="center"/>
      <protection/>
    </xf>
    <xf numFmtId="0" fontId="39" fillId="2" borderId="48" xfId="47" applyFont="1" applyFill="1" applyBorder="1" applyAlignment="1">
      <alignment horizontal="center" vertical="center"/>
      <protection/>
    </xf>
    <xf numFmtId="0" fontId="39" fillId="2" borderId="59" xfId="47" applyFont="1" applyFill="1" applyBorder="1" applyAlignment="1">
      <alignment horizontal="center" vertical="center"/>
      <protection/>
    </xf>
    <xf numFmtId="0" fontId="39" fillId="2" borderId="57" xfId="47" applyFont="1" applyFill="1" applyBorder="1" applyAlignment="1">
      <alignment horizontal="center" vertical="center"/>
      <protection/>
    </xf>
    <xf numFmtId="0" fontId="39" fillId="2" borderId="89" xfId="47" applyFont="1" applyFill="1" applyBorder="1" applyAlignment="1">
      <alignment horizontal="center" vertical="center"/>
      <protection/>
    </xf>
    <xf numFmtId="0" fontId="34" fillId="0" borderId="156" xfId="47" applyFont="1" applyBorder="1" applyAlignment="1">
      <alignment horizontal="center" textRotation="90"/>
      <protection/>
    </xf>
    <xf numFmtId="0" fontId="34" fillId="3" borderId="146" xfId="47" applyFont="1" applyFill="1" applyBorder="1" applyAlignment="1">
      <alignment horizontal="center" textRotation="90"/>
      <protection/>
    </xf>
    <xf numFmtId="0" fontId="34" fillId="3" borderId="149" xfId="47" applyFont="1" applyFill="1" applyBorder="1" applyAlignment="1">
      <alignment horizontal="center" textRotation="90"/>
      <protection/>
    </xf>
    <xf numFmtId="0" fontId="34" fillId="3" borderId="145" xfId="47" applyFont="1" applyFill="1" applyBorder="1" applyAlignment="1">
      <alignment horizontal="center" textRotation="90"/>
      <protection/>
    </xf>
    <xf numFmtId="0" fontId="30" fillId="0" borderId="12" xfId="51" applyFont="1" applyBorder="1" applyAlignment="1">
      <alignment horizontal="center"/>
      <protection/>
    </xf>
    <xf numFmtId="0" fontId="30" fillId="0" borderId="13" xfId="51" applyFont="1" applyBorder="1" applyAlignment="1">
      <alignment horizontal="center"/>
      <protection/>
    </xf>
    <xf numFmtId="0" fontId="30" fillId="0" borderId="14" xfId="51" applyFont="1" applyBorder="1" applyAlignment="1">
      <alignment horizontal="center"/>
      <protection/>
    </xf>
    <xf numFmtId="0" fontId="50" fillId="7" borderId="66" xfId="0" applyFont="1" applyFill="1" applyBorder="1" applyAlignment="1">
      <alignment horizontal="center"/>
    </xf>
    <xf numFmtId="0" fontId="50" fillId="7" borderId="10" xfId="0" applyFont="1" applyFill="1" applyBorder="1" applyAlignment="1">
      <alignment horizontal="center"/>
    </xf>
    <xf numFmtId="0" fontId="56" fillId="0" borderId="157" xfId="0" applyFont="1" applyBorder="1" applyAlignment="1">
      <alignment vertical="center" textRotation="90"/>
    </xf>
    <xf numFmtId="0" fontId="56" fillId="0" borderId="158" xfId="0" applyFont="1" applyBorder="1" applyAlignment="1">
      <alignment vertical="center" textRotation="90"/>
    </xf>
    <xf numFmtId="0" fontId="56" fillId="0" borderId="96" xfId="0" applyFont="1" applyBorder="1" applyAlignment="1">
      <alignment vertical="center" textRotation="90"/>
    </xf>
    <xf numFmtId="0" fontId="50" fillId="0" borderId="11" xfId="0" applyFont="1" applyBorder="1" applyAlignment="1">
      <alignment horizontal="center"/>
    </xf>
    <xf numFmtId="0" fontId="50" fillId="0" borderId="66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7" borderId="11" xfId="0" applyFont="1" applyFill="1" applyBorder="1" applyAlignment="1">
      <alignment horizontal="center"/>
    </xf>
    <xf numFmtId="3" fontId="1" fillId="0" borderId="101" xfId="51" applyNumberFormat="1" applyBorder="1" applyAlignment="1" applyProtection="1">
      <alignment horizontal="center" vertical="center"/>
      <protection locked="0"/>
    </xf>
    <xf numFmtId="3" fontId="1" fillId="0" borderId="102" xfId="51" applyNumberFormat="1" applyBorder="1" applyAlignment="1" applyProtection="1">
      <alignment horizontal="center" vertical="center"/>
      <protection locked="0"/>
    </xf>
    <xf numFmtId="0" fontId="3" fillId="0" borderId="99" xfId="51" applyFont="1" applyBorder="1" applyAlignment="1">
      <alignment horizontal="center" vertical="center"/>
      <protection/>
    </xf>
    <xf numFmtId="0" fontId="3" fillId="0" borderId="100" xfId="51" applyFont="1" applyBorder="1" applyAlignment="1">
      <alignment horizontal="center" vertical="center"/>
      <protection/>
    </xf>
    <xf numFmtId="3" fontId="1" fillId="0" borderId="137" xfId="51" applyNumberFormat="1" applyBorder="1" applyAlignment="1" applyProtection="1">
      <alignment horizontal="center" vertical="center"/>
      <protection locked="0"/>
    </xf>
    <xf numFmtId="3" fontId="1" fillId="0" borderId="140" xfId="51" applyNumberFormat="1" applyBorder="1" applyAlignment="1" applyProtection="1">
      <alignment horizontal="center" vertical="center"/>
      <protection locked="0"/>
    </xf>
    <xf numFmtId="3" fontId="1" fillId="0" borderId="97" xfId="51" applyNumberFormat="1" applyBorder="1" applyAlignment="1" applyProtection="1">
      <alignment horizontal="center" vertical="center"/>
      <protection locked="0"/>
    </xf>
    <xf numFmtId="3" fontId="1" fillId="0" borderId="98" xfId="51" applyNumberFormat="1" applyBorder="1" applyAlignment="1" applyProtection="1">
      <alignment horizontal="center" vertical="center"/>
      <protection locked="0"/>
    </xf>
    <xf numFmtId="3" fontId="1" fillId="0" borderId="136" xfId="51" applyNumberFormat="1" applyBorder="1" applyAlignment="1" applyProtection="1">
      <alignment horizontal="center" vertical="center"/>
      <protection locked="0"/>
    </xf>
    <xf numFmtId="3" fontId="1" fillId="0" borderId="139" xfId="51" applyNumberFormat="1" applyBorder="1" applyAlignment="1" applyProtection="1">
      <alignment horizontal="center" vertical="center"/>
      <protection locked="0"/>
    </xf>
    <xf numFmtId="0" fontId="30" fillId="7" borderId="137" xfId="51" applyFont="1" applyFill="1" applyBorder="1" applyAlignment="1">
      <alignment horizontal="center" vertical="center"/>
      <protection/>
    </xf>
    <xf numFmtId="0" fontId="30" fillId="7" borderId="140" xfId="51" applyFont="1" applyFill="1" applyBorder="1" applyAlignment="1">
      <alignment horizontal="center" vertical="center"/>
      <protection/>
    </xf>
    <xf numFmtId="0" fontId="30" fillId="7" borderId="99" xfId="51" applyFont="1" applyFill="1" applyBorder="1" applyAlignment="1">
      <alignment horizontal="center" vertical="center"/>
      <protection/>
    </xf>
    <xf numFmtId="0" fontId="30" fillId="7" borderId="100" xfId="51" applyFont="1" applyFill="1" applyBorder="1" applyAlignment="1">
      <alignment horizontal="center" vertical="center"/>
      <protection/>
    </xf>
    <xf numFmtId="3" fontId="29" fillId="7" borderId="137" xfId="51" applyNumberFormat="1" applyFont="1" applyFill="1" applyBorder="1" applyAlignment="1">
      <alignment horizontal="center" vertical="center"/>
      <protection/>
    </xf>
    <xf numFmtId="3" fontId="29" fillId="7" borderId="140" xfId="51" applyNumberFormat="1" applyFont="1" applyFill="1" applyBorder="1" applyAlignment="1">
      <alignment horizontal="center" vertical="center"/>
      <protection/>
    </xf>
    <xf numFmtId="3" fontId="29" fillId="7" borderId="97" xfId="51" applyNumberFormat="1" applyFont="1" applyFill="1" applyBorder="1" applyAlignment="1">
      <alignment horizontal="center" vertical="center"/>
      <protection/>
    </xf>
    <xf numFmtId="3" fontId="29" fillId="7" borderId="98" xfId="51" applyNumberFormat="1" applyFont="1" applyFill="1" applyBorder="1" applyAlignment="1">
      <alignment horizontal="center" vertical="center"/>
      <protection/>
    </xf>
    <xf numFmtId="0" fontId="30" fillId="7" borderId="99" xfId="51" applyFont="1" applyFill="1" applyBorder="1" applyAlignment="1">
      <alignment horizontal="center" vertical="center"/>
      <protection/>
    </xf>
    <xf numFmtId="0" fontId="30" fillId="7" borderId="100" xfId="51" applyFont="1" applyFill="1" applyBorder="1" applyAlignment="1">
      <alignment horizontal="center" vertical="center"/>
      <protection/>
    </xf>
    <xf numFmtId="3" fontId="29" fillId="7" borderId="137" xfId="51" applyNumberFormat="1" applyFont="1" applyFill="1" applyBorder="1" applyAlignment="1">
      <alignment horizontal="center" vertical="center"/>
      <protection/>
    </xf>
    <xf numFmtId="3" fontId="29" fillId="7" borderId="140" xfId="51" applyNumberFormat="1" applyFont="1" applyFill="1" applyBorder="1" applyAlignment="1">
      <alignment horizontal="center" vertical="center"/>
      <protection/>
    </xf>
    <xf numFmtId="3" fontId="30" fillId="7" borderId="97" xfId="51" applyNumberFormat="1" applyFont="1" applyFill="1" applyBorder="1" applyAlignment="1">
      <alignment horizontal="center" vertical="center"/>
      <protection/>
    </xf>
    <xf numFmtId="3" fontId="30" fillId="7" borderId="98" xfId="51" applyNumberFormat="1" applyFont="1" applyFill="1" applyBorder="1" applyAlignment="1">
      <alignment horizontal="center" vertical="center"/>
      <protection/>
    </xf>
    <xf numFmtId="0" fontId="3" fillId="0" borderId="11" xfId="51" applyFont="1" applyBorder="1" applyAlignment="1">
      <alignment horizontal="center"/>
      <protection/>
    </xf>
    <xf numFmtId="0" fontId="3" fillId="0" borderId="66" xfId="51" applyFont="1" applyBorder="1" applyAlignment="1">
      <alignment horizontal="center"/>
      <protection/>
    </xf>
    <xf numFmtId="0" fontId="3" fillId="0" borderId="10" xfId="51" applyFont="1" applyBorder="1" applyAlignment="1">
      <alignment horizontal="center"/>
      <protection/>
    </xf>
    <xf numFmtId="0" fontId="1" fillId="0" borderId="0" xfId="51" applyFont="1" applyAlignment="1">
      <alignment horizontal="center" wrapText="1"/>
      <protection/>
    </xf>
    <xf numFmtId="0" fontId="1" fillId="0" borderId="0" xfId="51" applyAlignment="1">
      <alignment horizontal="center" wrapText="1"/>
      <protection/>
    </xf>
    <xf numFmtId="0" fontId="1" fillId="0" borderId="157" xfId="51" applyBorder="1" applyAlignment="1">
      <alignment vertical="center"/>
      <protection/>
    </xf>
    <xf numFmtId="0" fontId="1" fillId="0" borderId="96" xfId="51" applyBorder="1" applyAlignment="1">
      <alignment vertical="center"/>
      <protection/>
    </xf>
    <xf numFmtId="0" fontId="1" fillId="0" borderId="0" xfId="51" applyAlignment="1">
      <alignment horizontal="center"/>
      <protection/>
    </xf>
    <xf numFmtId="0" fontId="1" fillId="0" borderId="75" xfId="51" applyBorder="1" applyAlignment="1">
      <alignment horizontal="center"/>
      <protection/>
    </xf>
    <xf numFmtId="0" fontId="1" fillId="0" borderId="49" xfId="51" applyBorder="1" applyAlignment="1">
      <alignment horizontal="center"/>
      <protection/>
    </xf>
    <xf numFmtId="3" fontId="29" fillId="7" borderId="97" xfId="51" applyNumberFormat="1" applyFont="1" applyFill="1" applyBorder="1" applyAlignment="1">
      <alignment horizontal="center" vertical="center"/>
      <protection/>
    </xf>
    <xf numFmtId="3" fontId="29" fillId="7" borderId="98" xfId="51" applyNumberFormat="1" applyFont="1" applyFill="1" applyBorder="1" applyAlignment="1">
      <alignment horizontal="center" vertical="center"/>
      <protection/>
    </xf>
    <xf numFmtId="0" fontId="3" fillId="0" borderId="159" xfId="51" applyFont="1" applyBorder="1" applyAlignment="1">
      <alignment horizontal="center"/>
      <protection/>
    </xf>
    <xf numFmtId="0" fontId="30" fillId="0" borderId="160" xfId="51" applyFont="1" applyBorder="1" applyAlignment="1">
      <alignment horizontal="center"/>
      <protection/>
    </xf>
    <xf numFmtId="0" fontId="45" fillId="0" borderId="160" xfId="51" applyFont="1" applyBorder="1" applyAlignment="1">
      <alignment horizontal="center"/>
      <protection/>
    </xf>
    <xf numFmtId="0" fontId="45" fillId="7" borderId="11" xfId="51" applyFont="1" applyFill="1" applyBorder="1" applyAlignment="1">
      <alignment horizontal="center"/>
      <protection/>
    </xf>
    <xf numFmtId="0" fontId="45" fillId="7" borderId="66" xfId="51" applyFont="1" applyFill="1" applyBorder="1" applyAlignment="1">
      <alignment horizontal="center"/>
      <protection/>
    </xf>
    <xf numFmtId="0" fontId="45" fillId="7" borderId="10" xfId="51" applyFont="1" applyFill="1" applyBorder="1" applyAlignment="1">
      <alignment horizontal="center"/>
      <protection/>
    </xf>
    <xf numFmtId="3" fontId="1" fillId="7" borderId="97" xfId="51" applyNumberFormat="1" applyFill="1" applyBorder="1" applyAlignment="1">
      <alignment horizontal="center" vertical="center"/>
      <protection/>
    </xf>
    <xf numFmtId="3" fontId="1" fillId="7" borderId="98" xfId="51" applyNumberFormat="1" applyFill="1" applyBorder="1" applyAlignment="1">
      <alignment horizontal="center" vertical="center"/>
      <protection/>
    </xf>
    <xf numFmtId="0" fontId="3" fillId="7" borderId="99" xfId="51" applyFont="1" applyFill="1" applyBorder="1" applyAlignment="1">
      <alignment horizontal="center" vertical="center"/>
      <protection/>
    </xf>
    <xf numFmtId="0" fontId="3" fillId="7" borderId="100" xfId="51" applyFont="1" applyFill="1" applyBorder="1" applyAlignment="1">
      <alignment horizontal="center" vertical="center"/>
      <protection/>
    </xf>
    <xf numFmtId="3" fontId="29" fillId="0" borderId="97" xfId="51" applyNumberFormat="1" applyFont="1" applyBorder="1" applyAlignment="1" applyProtection="1">
      <alignment horizontal="center" vertical="center"/>
      <protection locked="0"/>
    </xf>
    <xf numFmtId="3" fontId="29" fillId="0" borderId="98" xfId="51" applyNumberFormat="1" applyFont="1" applyBorder="1" applyAlignment="1" applyProtection="1">
      <alignment horizontal="center" vertical="center"/>
      <protection locked="0"/>
    </xf>
    <xf numFmtId="0" fontId="30" fillId="0" borderId="99" xfId="51" applyFont="1" applyBorder="1" applyAlignment="1">
      <alignment horizontal="center" vertical="center"/>
      <protection/>
    </xf>
    <xf numFmtId="0" fontId="30" fillId="0" borderId="100" xfId="51" applyFont="1" applyBorder="1" applyAlignment="1">
      <alignment horizontal="center" vertical="center"/>
      <protection/>
    </xf>
    <xf numFmtId="3" fontId="29" fillId="0" borderId="136" xfId="51" applyNumberFormat="1" applyFont="1" applyBorder="1" applyAlignment="1" applyProtection="1">
      <alignment horizontal="center" vertical="center"/>
      <protection locked="0"/>
    </xf>
    <xf numFmtId="3" fontId="29" fillId="0" borderId="139" xfId="51" applyNumberFormat="1" applyFont="1" applyBorder="1" applyAlignment="1" applyProtection="1">
      <alignment horizontal="center" vertical="center"/>
      <protection locked="0"/>
    </xf>
    <xf numFmtId="3" fontId="29" fillId="0" borderId="137" xfId="51" applyNumberFormat="1" applyFont="1" applyBorder="1" applyAlignment="1" applyProtection="1">
      <alignment horizontal="center" vertical="center"/>
      <protection locked="0"/>
    </xf>
    <xf numFmtId="3" fontId="29" fillId="0" borderId="140" xfId="51" applyNumberFormat="1" applyFont="1" applyBorder="1" applyAlignment="1" applyProtection="1">
      <alignment horizontal="center" vertical="center"/>
      <protection locked="0"/>
    </xf>
    <xf numFmtId="3" fontId="29" fillId="0" borderId="97" xfId="51" applyNumberFormat="1" applyFont="1" applyBorder="1" applyAlignment="1" applyProtection="1">
      <alignment horizontal="center" vertical="center"/>
      <protection locked="0"/>
    </xf>
    <xf numFmtId="3" fontId="29" fillId="0" borderId="98" xfId="51" applyNumberFormat="1" applyFont="1" applyBorder="1" applyAlignment="1" applyProtection="1">
      <alignment horizontal="center" vertical="center"/>
      <protection locked="0"/>
    </xf>
    <xf numFmtId="0" fontId="30" fillId="0" borderId="99" xfId="51" applyFont="1" applyBorder="1" applyAlignment="1">
      <alignment horizontal="center" vertical="center"/>
      <protection/>
    </xf>
    <xf numFmtId="0" fontId="30" fillId="0" borderId="100" xfId="51" applyFont="1" applyBorder="1" applyAlignment="1">
      <alignment horizontal="center" vertical="center"/>
      <protection/>
    </xf>
    <xf numFmtId="3" fontId="29" fillId="0" borderId="137" xfId="51" applyNumberFormat="1" applyFont="1" applyBorder="1" applyAlignment="1" applyProtection="1">
      <alignment horizontal="center" vertical="center"/>
      <protection locked="0"/>
    </xf>
    <xf numFmtId="3" fontId="29" fillId="0" borderId="140" xfId="51" applyNumberFormat="1" applyFont="1" applyBorder="1" applyAlignment="1" applyProtection="1">
      <alignment horizontal="center" vertical="center"/>
      <protection locked="0"/>
    </xf>
    <xf numFmtId="3" fontId="1" fillId="7" borderId="137" xfId="51" applyNumberFormat="1" applyFill="1" applyBorder="1" applyAlignment="1">
      <alignment horizontal="center" vertical="center"/>
      <protection/>
    </xf>
    <xf numFmtId="3" fontId="1" fillId="7" borderId="140" xfId="51" applyNumberFormat="1" applyFill="1" applyBorder="1" applyAlignment="1">
      <alignment horizontal="center" vertical="center"/>
      <protection/>
    </xf>
    <xf numFmtId="3" fontId="29" fillId="0" borderId="101" xfId="51" applyNumberFormat="1" applyFont="1" applyBorder="1" applyAlignment="1" applyProtection="1">
      <alignment horizontal="center" vertical="center"/>
      <protection locked="0"/>
    </xf>
    <xf numFmtId="3" fontId="29" fillId="0" borderId="102" xfId="51" applyNumberFormat="1" applyFont="1" applyBorder="1" applyAlignment="1" applyProtection="1">
      <alignment horizontal="center" vertical="center"/>
      <protection locked="0"/>
    </xf>
    <xf numFmtId="0" fontId="45" fillId="7" borderId="137" xfId="51" applyFont="1" applyFill="1" applyBorder="1" applyAlignment="1">
      <alignment horizontal="center" vertical="center"/>
      <protection/>
    </xf>
    <xf numFmtId="0" fontId="45" fillId="7" borderId="140" xfId="51" applyFont="1" applyFill="1" applyBorder="1" applyAlignment="1">
      <alignment horizontal="center" vertical="center"/>
      <protection/>
    </xf>
    <xf numFmtId="0" fontId="45" fillId="7" borderId="99" xfId="51" applyFont="1" applyFill="1" applyBorder="1" applyAlignment="1">
      <alignment horizontal="center" vertical="center"/>
      <protection/>
    </xf>
    <xf numFmtId="0" fontId="45" fillId="7" borderId="100" xfId="51" applyFont="1" applyFill="1" applyBorder="1" applyAlignment="1">
      <alignment horizontal="center" vertical="center"/>
      <protection/>
    </xf>
    <xf numFmtId="3" fontId="52" fillId="7" borderId="97" xfId="51" applyNumberFormat="1" applyFont="1" applyFill="1" applyBorder="1" applyAlignment="1">
      <alignment horizontal="center" vertical="center"/>
      <protection/>
    </xf>
    <xf numFmtId="3" fontId="52" fillId="7" borderId="98" xfId="51" applyNumberFormat="1" applyFont="1" applyFill="1" applyBorder="1" applyAlignment="1">
      <alignment horizontal="center" vertical="center"/>
      <protection/>
    </xf>
    <xf numFmtId="3" fontId="52" fillId="7" borderId="137" xfId="51" applyNumberFormat="1" applyFont="1" applyFill="1" applyBorder="1" applyAlignment="1">
      <alignment horizontal="center" vertical="center"/>
      <protection/>
    </xf>
    <xf numFmtId="3" fontId="52" fillId="7" borderId="140" xfId="51" applyNumberFormat="1" applyFont="1" applyFill="1" applyBorder="1" applyAlignment="1">
      <alignment horizontal="center" vertical="center"/>
      <protection/>
    </xf>
    <xf numFmtId="3" fontId="45" fillId="7" borderId="97" xfId="51" applyNumberFormat="1" applyFont="1" applyFill="1" applyBorder="1" applyAlignment="1">
      <alignment horizontal="center" vertical="center"/>
      <protection/>
    </xf>
    <xf numFmtId="3" fontId="45" fillId="7" borderId="98" xfId="51" applyNumberFormat="1" applyFont="1" applyFill="1" applyBorder="1" applyAlignment="1">
      <alignment horizontal="center" vertical="center"/>
      <protection/>
    </xf>
    <xf numFmtId="0" fontId="0" fillId="0" borderId="85" xfId="0" applyFont="1" applyBorder="1" applyAlignment="1">
      <alignment horizontal="center"/>
    </xf>
    <xf numFmtId="10" fontId="58" fillId="0" borderId="85" xfId="0" applyNumberFormat="1" applyFont="1" applyBorder="1" applyAlignment="1">
      <alignment/>
    </xf>
    <xf numFmtId="0" fontId="58" fillId="0" borderId="49" xfId="0" applyFont="1" applyBorder="1" applyAlignment="1">
      <alignment/>
    </xf>
    <xf numFmtId="0" fontId="0" fillId="0" borderId="49" xfId="0" applyFont="1" applyBorder="1" applyAlignment="1">
      <alignment horizontal="center"/>
    </xf>
    <xf numFmtId="10" fontId="58" fillId="0" borderId="49" xfId="0" applyNumberFormat="1" applyFont="1" applyBorder="1" applyAlignment="1">
      <alignment/>
    </xf>
    <xf numFmtId="170" fontId="50" fillId="0" borderId="49" xfId="53" applyNumberFormat="1" applyFont="1" applyBorder="1" applyAlignment="1">
      <alignment/>
    </xf>
    <xf numFmtId="0" fontId="56" fillId="0" borderId="161" xfId="0" applyFont="1" applyBorder="1" applyAlignment="1">
      <alignment horizontal="center"/>
    </xf>
    <xf numFmtId="0" fontId="58" fillId="0" borderId="161" xfId="0" applyFont="1" applyBorder="1" applyAlignment="1">
      <alignment/>
    </xf>
    <xf numFmtId="0" fontId="0" fillId="0" borderId="161" xfId="0" applyFont="1" applyBorder="1" applyAlignment="1">
      <alignment horizontal="center"/>
    </xf>
    <xf numFmtId="10" fontId="58" fillId="0" borderId="161" xfId="0" applyNumberFormat="1" applyFont="1" applyBorder="1" applyAlignment="1">
      <alignment/>
    </xf>
    <xf numFmtId="170" fontId="50" fillId="0" borderId="161" xfId="53" applyNumberFormat="1" applyFont="1" applyBorder="1" applyAlignment="1">
      <alignment/>
    </xf>
    <xf numFmtId="0" fontId="58" fillId="0" borderId="162" xfId="0" applyFont="1" applyBorder="1" applyAlignment="1">
      <alignment/>
    </xf>
    <xf numFmtId="0" fontId="0" fillId="0" borderId="162" xfId="0" applyFont="1" applyBorder="1" applyAlignment="1">
      <alignment horizontal="center"/>
    </xf>
    <xf numFmtId="10" fontId="58" fillId="0" borderId="162" xfId="0" applyNumberFormat="1" applyFont="1" applyBorder="1" applyAlignment="1">
      <alignment/>
    </xf>
    <xf numFmtId="170" fontId="50" fillId="0" borderId="162" xfId="53" applyNumberFormat="1" applyFont="1" applyBorder="1" applyAlignment="1">
      <alignment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MPD 2009" xfId="51"/>
    <cellStyle name="Poznámka" xfId="52"/>
    <cellStyle name="Percent" xfId="53"/>
    <cellStyle name="procent 2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62"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b/>
        <i val="0"/>
        <color rgb="FF3333CC"/>
      </font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</dxf>
    <dxf>
      <font>
        <b/>
        <i val="0"/>
        <color indexed="62"/>
      </font>
    </dxf>
    <dxf>
      <font>
        <b/>
        <i val="0"/>
        <color indexed="62"/>
      </font>
    </dxf>
    <dxf>
      <font>
        <b/>
        <i val="0"/>
        <color indexed="62"/>
      </font>
    </dxf>
    <dxf>
      <font>
        <b/>
        <i val="0"/>
        <color indexed="62"/>
      </font>
    </dxf>
    <dxf>
      <font>
        <b/>
        <i val="0"/>
        <color indexed="62"/>
      </font>
    </dxf>
    <dxf>
      <font>
        <b/>
        <i val="0"/>
        <color indexed="62"/>
      </font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P32"/>
  <sheetViews>
    <sheetView tabSelected="1" zoomScale="80" zoomScaleNormal="80" zoomScalePageLayoutView="0" workbookViewId="0" topLeftCell="A1">
      <selection activeCell="B5" sqref="B4:AK5"/>
    </sheetView>
  </sheetViews>
  <sheetFormatPr defaultColWidth="10.421875" defaultRowHeight="12.75"/>
  <cols>
    <col min="1" max="1" width="2.57421875" style="30" customWidth="1"/>
    <col min="2" max="2" width="19.421875" style="30" customWidth="1"/>
    <col min="3" max="3" width="5.421875" style="30" customWidth="1"/>
    <col min="4" max="4" width="2.00390625" style="30" customWidth="1"/>
    <col min="5" max="6" width="5.421875" style="30" customWidth="1"/>
    <col min="7" max="7" width="2.00390625" style="30" customWidth="1"/>
    <col min="8" max="9" width="5.421875" style="30" customWidth="1"/>
    <col min="10" max="10" width="2.00390625" style="30" customWidth="1"/>
    <col min="11" max="12" width="5.421875" style="30" customWidth="1"/>
    <col min="13" max="13" width="2.00390625" style="30" customWidth="1"/>
    <col min="14" max="15" width="5.421875" style="30" customWidth="1"/>
    <col min="16" max="16" width="2.00390625" style="30" customWidth="1"/>
    <col min="17" max="18" width="5.421875" style="30" customWidth="1"/>
    <col min="19" max="19" width="2.00390625" style="30" customWidth="1"/>
    <col min="20" max="21" width="5.421875" style="30" customWidth="1"/>
    <col min="22" max="22" width="2.00390625" style="30" customWidth="1"/>
    <col min="23" max="24" width="5.421875" style="30" customWidth="1"/>
    <col min="25" max="25" width="2.00390625" style="30" customWidth="1"/>
    <col min="26" max="27" width="5.421875" style="30" customWidth="1"/>
    <col min="28" max="28" width="2.00390625" style="30" customWidth="1"/>
    <col min="29" max="30" width="5.421875" style="30" customWidth="1"/>
    <col min="31" max="31" width="2.00390625" style="30" customWidth="1"/>
    <col min="32" max="32" width="5.421875" style="30" customWidth="1"/>
    <col min="33" max="33" width="8.28125" style="30" customWidth="1"/>
    <col min="34" max="34" width="5.57421875" style="30" customWidth="1"/>
    <col min="35" max="35" width="1.28515625" style="30" customWidth="1"/>
    <col min="36" max="36" width="6.421875" style="30" customWidth="1"/>
    <col min="37" max="37" width="5.7109375" style="30" customWidth="1"/>
    <col min="38" max="38" width="11.421875" style="30" customWidth="1"/>
    <col min="39" max="39" width="5.421875" style="30" customWidth="1"/>
    <col min="40" max="40" width="2.57421875" style="30" customWidth="1"/>
    <col min="41" max="42" width="5.421875" style="30" customWidth="1"/>
    <col min="43" max="43" width="1.8515625" style="30" customWidth="1"/>
    <col min="44" max="45" width="5.421875" style="30" customWidth="1"/>
    <col min="46" max="46" width="2.28125" style="30" customWidth="1"/>
    <col min="47" max="48" width="5.421875" style="30" customWidth="1"/>
    <col min="49" max="49" width="2.28125" style="30" customWidth="1"/>
    <col min="50" max="51" width="5.421875" style="30" customWidth="1"/>
    <col min="52" max="52" width="2.28125" style="30" customWidth="1"/>
    <col min="53" max="53" width="5.421875" style="30" customWidth="1"/>
    <col min="54" max="54" width="6.57421875" style="30" customWidth="1"/>
    <col min="55" max="55" width="5.00390625" style="30" customWidth="1"/>
    <col min="56" max="56" width="1.7109375" style="30" customWidth="1"/>
    <col min="57" max="57" width="4.421875" style="30" customWidth="1"/>
    <col min="58" max="58" width="7.140625" style="30" customWidth="1"/>
    <col min="59" max="59" width="15.7109375" style="30" customWidth="1"/>
    <col min="60" max="62" width="7.140625" style="30" customWidth="1"/>
    <col min="63" max="63" width="10.7109375" style="30" customWidth="1"/>
    <col min="64" max="65" width="5.00390625" style="30" customWidth="1"/>
    <col min="66" max="66" width="3.00390625" style="30" customWidth="1"/>
    <col min="67" max="68" width="4.28125" style="30" customWidth="1"/>
    <col min="69" max="16384" width="10.421875" style="30" customWidth="1"/>
  </cols>
  <sheetData>
    <row r="1" spans="7:34" ht="23.25">
      <c r="G1" s="58" t="s">
        <v>154</v>
      </c>
      <c r="H1" s="58"/>
      <c r="I1" s="58"/>
      <c r="M1" s="59"/>
      <c r="N1" s="59"/>
      <c r="O1" s="59"/>
      <c r="P1" s="59"/>
      <c r="Q1" s="59"/>
      <c r="R1" s="59"/>
      <c r="S1" s="59"/>
      <c r="T1" s="59"/>
      <c r="U1" s="59"/>
      <c r="V1" s="59"/>
      <c r="W1" s="509">
        <f>'Utkání-výsledky'!K1</f>
        <v>2015</v>
      </c>
      <c r="X1" s="492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ht="13.5" thickBot="1"/>
    <row r="3" spans="2:64" ht="96.75" customHeight="1" thickBot="1">
      <c r="B3" s="60"/>
      <c r="C3" s="494" t="str">
        <f>B5</f>
        <v>Mexico</v>
      </c>
      <c r="D3" s="495"/>
      <c r="E3" s="527"/>
      <c r="F3" s="491" t="str">
        <f>B7</f>
        <v>Stará Ves</v>
      </c>
      <c r="G3" s="495"/>
      <c r="H3" s="527"/>
      <c r="I3" s="491" t="str">
        <f>B9</f>
        <v>Hukvaldy</v>
      </c>
      <c r="J3" s="495"/>
      <c r="K3" s="527"/>
      <c r="L3" s="491" t="str">
        <f>B11</f>
        <v>Hrabová</v>
      </c>
      <c r="M3" s="495"/>
      <c r="N3" s="527"/>
      <c r="O3" s="491" t="str">
        <f>B13</f>
        <v>Hrabůvka B</v>
      </c>
      <c r="P3" s="495"/>
      <c r="Q3" s="527"/>
      <c r="R3" s="491" t="str">
        <f>B15</f>
        <v>Výškovice B</v>
      </c>
      <c r="S3" s="495"/>
      <c r="T3" s="527"/>
      <c r="U3" s="491" t="str">
        <f>B17</f>
        <v>Krmelín B</v>
      </c>
      <c r="V3" s="495"/>
      <c r="W3" s="527"/>
      <c r="X3" s="528" t="str">
        <f>B19</f>
        <v>Volný LOS</v>
      </c>
      <c r="Y3" s="529"/>
      <c r="Z3" s="530"/>
      <c r="AA3" s="494" t="str">
        <f>B21</f>
        <v>Nová Bělá</v>
      </c>
      <c r="AB3" s="495"/>
      <c r="AC3" s="490"/>
      <c r="AD3" s="491" t="str">
        <f>B23</f>
        <v>Proskovice B</v>
      </c>
      <c r="AE3" s="495"/>
      <c r="AF3" s="490"/>
      <c r="AG3" s="63" t="s">
        <v>29</v>
      </c>
      <c r="AH3" s="491" t="s">
        <v>30</v>
      </c>
      <c r="AI3" s="495"/>
      <c r="AJ3" s="527"/>
      <c r="AK3" s="64" t="s">
        <v>31</v>
      </c>
      <c r="AT3" s="253"/>
      <c r="BL3" s="30" t="s">
        <v>37</v>
      </c>
    </row>
    <row r="4" spans="2:46" ht="9.75" customHeight="1">
      <c r="B4" s="61"/>
      <c r="C4" s="521" t="s">
        <v>32</v>
      </c>
      <c r="D4" s="522"/>
      <c r="E4" s="523"/>
      <c r="F4" s="517">
        <f>'Utkání-výsledky'!I17</f>
        <v>2</v>
      </c>
      <c r="G4" s="513"/>
      <c r="H4" s="514"/>
      <c r="I4" s="497">
        <f>'Utkání-výsledky'!J26</f>
        <v>2</v>
      </c>
      <c r="J4" s="513"/>
      <c r="K4" s="514"/>
      <c r="L4" s="497">
        <f>'Utkání-výsledky'!I22</f>
        <v>2</v>
      </c>
      <c r="M4" s="513"/>
      <c r="N4" s="514"/>
      <c r="O4" s="497">
        <f>'Utkání-výsledky'!J33</f>
        <v>2</v>
      </c>
      <c r="P4" s="513"/>
      <c r="Q4" s="514"/>
      <c r="R4" s="497">
        <f>'Utkání-výsledky'!I39</f>
        <v>2</v>
      </c>
      <c r="S4" s="513"/>
      <c r="T4" s="514"/>
      <c r="U4" s="497">
        <f>'Utkání-výsledky'!J46</f>
        <v>2</v>
      </c>
      <c r="V4" s="513"/>
      <c r="W4" s="514"/>
      <c r="X4" s="498">
        <f>'Utkání-výsledky'!I50</f>
        <v>0</v>
      </c>
      <c r="Y4" s="498"/>
      <c r="Z4" s="498"/>
      <c r="AA4" s="515">
        <f>'Utkání-výsledky'!J59</f>
        <v>2</v>
      </c>
      <c r="AB4" s="515"/>
      <c r="AC4" s="515"/>
      <c r="AD4" s="508">
        <f>'Utkání-výsledky'!I7</f>
        <v>2</v>
      </c>
      <c r="AE4" s="508"/>
      <c r="AF4" s="508"/>
      <c r="AG4" s="71" t="str">
        <f aca="true" t="shared" si="0" ref="AG4:AG19">IF(BP4&gt;0,BL4," ")</f>
        <v> </v>
      </c>
      <c r="AH4" s="72" t="str">
        <f>IF(BP4&gt;0,BL4," ")</f>
        <v> </v>
      </c>
      <c r="AI4" s="73" t="s">
        <v>17</v>
      </c>
      <c r="AJ4" s="74" t="str">
        <f>IF(BP4&gt;0,BO4," ")</f>
        <v> </v>
      </c>
      <c r="AK4" s="62"/>
      <c r="AM4" s="304"/>
      <c r="AT4" s="253"/>
    </row>
    <row r="5" spans="2:68" ht="30" customHeight="1" thickBot="1">
      <c r="B5" s="489" t="str">
        <f>'Utkání-výsledky'!N4</f>
        <v>Mexico</v>
      </c>
      <c r="C5" s="524"/>
      <c r="D5" s="525"/>
      <c r="E5" s="525"/>
      <c r="F5" s="78">
        <f>'Utkání-výsledky'!F17</f>
        <v>3</v>
      </c>
      <c r="G5" s="79" t="s">
        <v>17</v>
      </c>
      <c r="H5" s="80">
        <f>'Utkání-výsledky'!H17</f>
        <v>0</v>
      </c>
      <c r="I5" s="81">
        <f>'Utkání-výsledky'!H26</f>
        <v>2</v>
      </c>
      <c r="J5" s="79" t="s">
        <v>17</v>
      </c>
      <c r="K5" s="80">
        <f>'Utkání-výsledky'!F26</f>
        <v>1</v>
      </c>
      <c r="L5" s="81">
        <f>'Utkání-výsledky'!F22</f>
        <v>2</v>
      </c>
      <c r="M5" s="79" t="s">
        <v>17</v>
      </c>
      <c r="N5" s="80">
        <f>'Utkání-výsledky'!H22</f>
        <v>1</v>
      </c>
      <c r="O5" s="81">
        <f>'Utkání-výsledky'!H33</f>
        <v>2</v>
      </c>
      <c r="P5" s="79" t="s">
        <v>17</v>
      </c>
      <c r="Q5" s="80">
        <f>'Utkání-výsledky'!F33</f>
        <v>1</v>
      </c>
      <c r="R5" s="81">
        <f>'Utkání-výsledky'!F39</f>
        <v>3</v>
      </c>
      <c r="S5" s="79" t="s">
        <v>17</v>
      </c>
      <c r="T5" s="80">
        <f>'Utkání-výsledky'!H39</f>
        <v>0</v>
      </c>
      <c r="U5" s="81">
        <f>'Utkání-výsledky'!H46</f>
        <v>2</v>
      </c>
      <c r="V5" s="79" t="s">
        <v>17</v>
      </c>
      <c r="W5" s="80">
        <f>'Utkání-výsledky'!F46</f>
        <v>1</v>
      </c>
      <c r="X5" s="403" t="str">
        <f>'Utkání-výsledky'!F50</f>
        <v> </v>
      </c>
      <c r="Y5" s="397" t="s">
        <v>17</v>
      </c>
      <c r="Z5" s="398" t="str">
        <f>'Utkání-výsledky'!H50</f>
        <v> </v>
      </c>
      <c r="AA5" s="81">
        <f>'Utkání-výsledky'!H59</f>
        <v>2</v>
      </c>
      <c r="AB5" s="79" t="s">
        <v>17</v>
      </c>
      <c r="AC5" s="80">
        <f>'Utkání-výsledky'!F59</f>
        <v>1</v>
      </c>
      <c r="AD5" s="278">
        <f>'Utkání-výsledky'!F7</f>
        <v>2</v>
      </c>
      <c r="AE5" s="279" t="s">
        <v>17</v>
      </c>
      <c r="AF5" s="280">
        <f>'Utkání-výsledky'!H7</f>
        <v>1</v>
      </c>
      <c r="AG5" s="85">
        <f t="shared" si="0"/>
        <v>16</v>
      </c>
      <c r="AH5" s="86">
        <f>IF(BP5&gt;0,BM5," ")</f>
        <v>18</v>
      </c>
      <c r="AI5" s="87" t="s">
        <v>17</v>
      </c>
      <c r="AJ5" s="83">
        <f aca="true" t="shared" si="1" ref="AJ5:AJ19">IF(BP5&gt;0,BO5," ")</f>
        <v>6</v>
      </c>
      <c r="AK5" s="488" t="s">
        <v>59</v>
      </c>
      <c r="AL5" s="304"/>
      <c r="AM5" s="30">
        <v>8</v>
      </c>
      <c r="AO5" s="30">
        <v>0</v>
      </c>
      <c r="AP5" s="30">
        <v>0</v>
      </c>
      <c r="AR5" s="30">
        <v>16</v>
      </c>
      <c r="AT5" s="253"/>
      <c r="BL5" s="303">
        <f>SUM(F4:AF4)</f>
        <v>16</v>
      </c>
      <c r="BM5" s="69">
        <f>SUM(F5,I5,L5,O5,R5,U5,X5,AA5,AD5)</f>
        <v>18</v>
      </c>
      <c r="BN5" s="70" t="s">
        <v>17</v>
      </c>
      <c r="BO5" s="69">
        <f>SUM(H5,K5,N5,Q5,T5,W5,Z5,AC5,AF5)</f>
        <v>6</v>
      </c>
      <c r="BP5" s="69">
        <f>BM5+BO5</f>
        <v>24</v>
      </c>
    </row>
    <row r="6" spans="2:68" ht="9.75" customHeight="1">
      <c r="B6" s="177"/>
      <c r="C6" s="517">
        <f>'Utkání-výsledky'!J17</f>
        <v>1</v>
      </c>
      <c r="D6" s="513"/>
      <c r="E6" s="514"/>
      <c r="F6" s="521" t="s">
        <v>33</v>
      </c>
      <c r="G6" s="522"/>
      <c r="H6" s="523"/>
      <c r="I6" s="497">
        <f>'Utkání-výsledky'!I23</f>
        <v>0</v>
      </c>
      <c r="J6" s="513"/>
      <c r="K6" s="514"/>
      <c r="L6" s="497">
        <f>'Utkání-výsledky'!J32</f>
        <v>1</v>
      </c>
      <c r="M6" s="513"/>
      <c r="N6" s="514"/>
      <c r="O6" s="497">
        <f>'Utkání-výsledky'!I40</f>
        <v>1</v>
      </c>
      <c r="P6" s="513"/>
      <c r="Q6" s="514"/>
      <c r="R6" s="497">
        <f>'Utkání-výsledky'!J45</f>
        <v>1</v>
      </c>
      <c r="S6" s="513"/>
      <c r="T6" s="514"/>
      <c r="U6" s="497">
        <f>'Utkání-výsledky'!I51</f>
        <v>1</v>
      </c>
      <c r="V6" s="513"/>
      <c r="W6" s="514"/>
      <c r="X6" s="498">
        <f>'Utkání-výsledky'!J58</f>
        <v>0</v>
      </c>
      <c r="Y6" s="498"/>
      <c r="Z6" s="498"/>
      <c r="AA6" s="515">
        <f>'Utkání-výsledky'!I8</f>
        <v>0</v>
      </c>
      <c r="AB6" s="515"/>
      <c r="AC6" s="515"/>
      <c r="AD6" s="508">
        <f>'Utkání-výsledky'!I25</f>
        <v>0</v>
      </c>
      <c r="AE6" s="508"/>
      <c r="AF6" s="508"/>
      <c r="AG6" s="71" t="str">
        <f t="shared" si="0"/>
        <v> </v>
      </c>
      <c r="AH6" s="72" t="str">
        <f>IF(BP6&gt;0,BL6," ")</f>
        <v> </v>
      </c>
      <c r="AI6" s="73" t="s">
        <v>17</v>
      </c>
      <c r="AJ6" s="74" t="str">
        <f t="shared" si="1"/>
        <v> </v>
      </c>
      <c r="AK6" s="264"/>
      <c r="AT6" s="253"/>
      <c r="BL6" s="75"/>
      <c r="BM6" s="76"/>
      <c r="BN6" s="77"/>
      <c r="BO6" s="76"/>
      <c r="BP6" s="76"/>
    </row>
    <row r="7" spans="2:68" ht="30" customHeight="1" thickBot="1">
      <c r="B7" s="176" t="str">
        <f>'Utkání-výsledky'!N5</f>
        <v>Stará Ves</v>
      </c>
      <c r="C7" s="78">
        <f>H5</f>
        <v>0</v>
      </c>
      <c r="D7" s="79" t="s">
        <v>17</v>
      </c>
      <c r="E7" s="80">
        <f>F5</f>
        <v>3</v>
      </c>
      <c r="F7" s="524"/>
      <c r="G7" s="525" t="s">
        <v>33</v>
      </c>
      <c r="H7" s="526"/>
      <c r="I7" s="78">
        <f>'Utkání-výsledky'!F23</f>
        <v>0</v>
      </c>
      <c r="J7" s="79" t="s">
        <v>17</v>
      </c>
      <c r="K7" s="80">
        <f>'Utkání-výsledky'!H23</f>
        <v>3</v>
      </c>
      <c r="L7" s="278">
        <f>'Utkání-výsledky'!H32</f>
        <v>0</v>
      </c>
      <c r="M7" s="279" t="s">
        <v>17</v>
      </c>
      <c r="N7" s="280">
        <f>'Utkání-výsledky'!F32</f>
        <v>3</v>
      </c>
      <c r="O7" s="278">
        <f>'Utkání-výsledky'!F40</f>
        <v>1</v>
      </c>
      <c r="P7" s="279" t="s">
        <v>17</v>
      </c>
      <c r="Q7" s="280">
        <f>'Utkání-výsledky'!H40</f>
        <v>2</v>
      </c>
      <c r="R7" s="278">
        <f>'Utkání-výsledky'!H45</f>
        <v>0</v>
      </c>
      <c r="S7" s="279" t="s">
        <v>17</v>
      </c>
      <c r="T7" s="280">
        <f>'Utkání-výsledky'!F45</f>
        <v>3</v>
      </c>
      <c r="U7" s="278">
        <f>'Utkání-výsledky'!F51</f>
        <v>1</v>
      </c>
      <c r="V7" s="279" t="s">
        <v>17</v>
      </c>
      <c r="W7" s="280">
        <f>'Utkání-výsledky'!H51</f>
        <v>2</v>
      </c>
      <c r="X7" s="403" t="str">
        <f>'Utkání-výsledky'!H58</f>
        <v> </v>
      </c>
      <c r="Y7" s="397" t="s">
        <v>17</v>
      </c>
      <c r="Z7" s="398" t="str">
        <f>'Utkání-výsledky'!F58</f>
        <v> </v>
      </c>
      <c r="AA7" s="278">
        <f>'Utkání-výsledky'!F8</f>
        <v>0</v>
      </c>
      <c r="AB7" s="279" t="s">
        <v>17</v>
      </c>
      <c r="AC7" s="280">
        <f>'Utkání-výsledky'!H8</f>
        <v>3</v>
      </c>
      <c r="AD7" s="278">
        <f>'Utkání-výsledky'!F25</f>
        <v>0</v>
      </c>
      <c r="AE7" s="279" t="s">
        <v>17</v>
      </c>
      <c r="AF7" s="280">
        <f>'Utkání-výsledky'!H25</f>
        <v>3</v>
      </c>
      <c r="AG7" s="85">
        <f t="shared" si="0"/>
        <v>5</v>
      </c>
      <c r="AH7" s="86">
        <f>IF(BP7&gt;0,BM7," ")</f>
        <v>2</v>
      </c>
      <c r="AI7" s="87" t="s">
        <v>17</v>
      </c>
      <c r="AJ7" s="83">
        <f t="shared" si="1"/>
        <v>22</v>
      </c>
      <c r="AK7" s="263" t="s">
        <v>88</v>
      </c>
      <c r="AM7" s="30">
        <v>0</v>
      </c>
      <c r="AO7" s="30">
        <v>5</v>
      </c>
      <c r="AP7" s="30">
        <v>3</v>
      </c>
      <c r="AR7" s="30">
        <v>5</v>
      </c>
      <c r="AT7" s="253"/>
      <c r="BL7" s="303">
        <f>SUM(C6:C6)+SUM(I6:AF6)</f>
        <v>5</v>
      </c>
      <c r="BM7" s="69">
        <f>SUM(C7,I7,L7,O7,R7,U7,X7,AA7,AD7)</f>
        <v>2</v>
      </c>
      <c r="BN7" s="70" t="s">
        <v>17</v>
      </c>
      <c r="BO7" s="69">
        <f>SUM(E7,K7,N7,Q7,T7,W7,Z7,AC7,AF7)</f>
        <v>22</v>
      </c>
      <c r="BP7" s="69">
        <f>BM7+BO7</f>
        <v>24</v>
      </c>
    </row>
    <row r="8" spans="2:68" ht="9.75" customHeight="1">
      <c r="B8" s="177"/>
      <c r="C8" s="517">
        <f>'Utkání-výsledky'!I26</f>
        <v>1</v>
      </c>
      <c r="D8" s="513"/>
      <c r="E8" s="514"/>
      <c r="F8" s="515">
        <f>'Utkání-výsledky'!J23</f>
        <v>2</v>
      </c>
      <c r="G8" s="515"/>
      <c r="H8" s="516"/>
      <c r="I8" s="521" t="s">
        <v>127</v>
      </c>
      <c r="J8" s="522"/>
      <c r="K8" s="523"/>
      <c r="L8" s="497">
        <f>'Utkání-výsledky'!I41</f>
        <v>1</v>
      </c>
      <c r="M8" s="513"/>
      <c r="N8" s="514"/>
      <c r="O8" s="518">
        <f>'Utkání-výsledky'!J44</f>
        <v>2</v>
      </c>
      <c r="P8" s="519"/>
      <c r="Q8" s="496"/>
      <c r="R8" s="518">
        <f>'Utkání-výsledky'!I52</f>
        <v>1</v>
      </c>
      <c r="S8" s="519"/>
      <c r="T8" s="496"/>
      <c r="U8" s="518">
        <f>'Utkání-výsledky'!J57</f>
        <v>1</v>
      </c>
      <c r="V8" s="519"/>
      <c r="W8" s="496"/>
      <c r="X8" s="498">
        <f>'Utkání-výsledky'!I9</f>
        <v>0</v>
      </c>
      <c r="Y8" s="498"/>
      <c r="Z8" s="498"/>
      <c r="AA8" s="508">
        <f>'Utkání-výsledky'!J16</f>
        <v>1</v>
      </c>
      <c r="AB8" s="508"/>
      <c r="AC8" s="508"/>
      <c r="AD8" s="508">
        <f>'Utkání-výsledky'!I31</f>
        <v>1</v>
      </c>
      <c r="AE8" s="508"/>
      <c r="AF8" s="508"/>
      <c r="AG8" s="71" t="str">
        <f t="shared" si="0"/>
        <v> </v>
      </c>
      <c r="AH8" s="72" t="str">
        <f>IF(BP8&gt;0,BL8," ")</f>
        <v> </v>
      </c>
      <c r="AI8" s="73" t="s">
        <v>17</v>
      </c>
      <c r="AJ8" s="74" t="str">
        <f t="shared" si="1"/>
        <v> </v>
      </c>
      <c r="AK8" s="264"/>
      <c r="AT8" s="253"/>
      <c r="BL8" s="75"/>
      <c r="BM8" s="76"/>
      <c r="BN8" s="77"/>
      <c r="BO8" s="76"/>
      <c r="BP8" s="76"/>
    </row>
    <row r="9" spans="2:68" ht="30" customHeight="1" thickBot="1">
      <c r="B9" s="176" t="str">
        <f>'Utkání-výsledky'!N6</f>
        <v>Hukvaldy</v>
      </c>
      <c r="C9" s="78">
        <f>K5</f>
        <v>1</v>
      </c>
      <c r="D9" s="79" t="s">
        <v>17</v>
      </c>
      <c r="E9" s="80">
        <f>I5</f>
        <v>2</v>
      </c>
      <c r="F9" s="84">
        <f>K7</f>
        <v>3</v>
      </c>
      <c r="G9" s="82" t="s">
        <v>17</v>
      </c>
      <c r="H9" s="83">
        <f>I7</f>
        <v>0</v>
      </c>
      <c r="I9" s="524"/>
      <c r="J9" s="525" t="s">
        <v>34</v>
      </c>
      <c r="K9" s="526"/>
      <c r="L9" s="78">
        <f>'Utkání-výsledky'!F41</f>
        <v>0</v>
      </c>
      <c r="M9" s="79" t="s">
        <v>17</v>
      </c>
      <c r="N9" s="80">
        <f>'Utkání-výsledky'!H41</f>
        <v>3</v>
      </c>
      <c r="O9" s="278">
        <f>'Utkání-výsledky'!H44</f>
        <v>3</v>
      </c>
      <c r="P9" s="279" t="s">
        <v>17</v>
      </c>
      <c r="Q9" s="280">
        <f>'Utkání-výsledky'!F44</f>
        <v>0</v>
      </c>
      <c r="R9" s="278">
        <f>'Utkání-výsledky'!F52</f>
        <v>0</v>
      </c>
      <c r="S9" s="279" t="s">
        <v>17</v>
      </c>
      <c r="T9" s="280">
        <f>'Utkání-výsledky'!H52</f>
        <v>3</v>
      </c>
      <c r="U9" s="278">
        <f>'Utkání-výsledky'!H57</f>
        <v>1</v>
      </c>
      <c r="V9" s="279" t="s">
        <v>17</v>
      </c>
      <c r="W9" s="280">
        <f>'Utkání-výsledky'!F57</f>
        <v>2</v>
      </c>
      <c r="X9" s="403" t="str">
        <f>'Utkání-výsledky'!F9</f>
        <v> </v>
      </c>
      <c r="Y9" s="397" t="s">
        <v>17</v>
      </c>
      <c r="Z9" s="398" t="str">
        <f>'Utkání-výsledky'!H9</f>
        <v> </v>
      </c>
      <c r="AA9" s="278">
        <f>'Utkání-výsledky'!H16</f>
        <v>1</v>
      </c>
      <c r="AB9" s="279" t="s">
        <v>17</v>
      </c>
      <c r="AC9" s="280">
        <f>'Utkání-výsledky'!F16</f>
        <v>2</v>
      </c>
      <c r="AD9" s="278">
        <f>'Utkání-výsledky'!F31</f>
        <v>1</v>
      </c>
      <c r="AE9" s="279" t="s">
        <v>17</v>
      </c>
      <c r="AF9" s="280">
        <f>'Utkání-výsledky'!H31</f>
        <v>2</v>
      </c>
      <c r="AG9" s="85">
        <f t="shared" si="0"/>
        <v>10</v>
      </c>
      <c r="AH9" s="86">
        <f>IF(BP9&gt;0,BM9," ")</f>
        <v>10</v>
      </c>
      <c r="AI9" s="87" t="s">
        <v>17</v>
      </c>
      <c r="AJ9" s="83">
        <f t="shared" si="1"/>
        <v>14</v>
      </c>
      <c r="AK9" s="263" t="s">
        <v>81</v>
      </c>
      <c r="AM9" s="30">
        <v>2</v>
      </c>
      <c r="AO9" s="30">
        <v>6</v>
      </c>
      <c r="AP9" s="30">
        <v>0</v>
      </c>
      <c r="AR9" s="30">
        <v>10</v>
      </c>
      <c r="AT9" s="253"/>
      <c r="BL9" s="303">
        <f>SUM(C8:F8)+SUM(L8:AF8)</f>
        <v>10</v>
      </c>
      <c r="BM9" s="69">
        <f>SUM(C9,F9,L9,O9,R9,U9,X9,AA9,AD9)</f>
        <v>10</v>
      </c>
      <c r="BN9" s="70" t="s">
        <v>17</v>
      </c>
      <c r="BO9" s="69">
        <f>SUM(E9,H9,N9,Q9,T9,W9,Z9,AC9,AF9)</f>
        <v>14</v>
      </c>
      <c r="BP9" s="69">
        <f>BM9+BO9</f>
        <v>24</v>
      </c>
    </row>
    <row r="10" spans="2:68" ht="9.75" customHeight="1">
      <c r="B10" s="177"/>
      <c r="C10" s="517">
        <f>'Utkání-výsledky'!J22</f>
        <v>1</v>
      </c>
      <c r="D10" s="513"/>
      <c r="E10" s="514"/>
      <c r="F10" s="513">
        <f>'Utkání-výsledky'!I32</f>
        <v>2</v>
      </c>
      <c r="G10" s="513"/>
      <c r="H10" s="514"/>
      <c r="I10" s="515">
        <f>'Utkání-výsledky'!J41</f>
        <v>2</v>
      </c>
      <c r="J10" s="515"/>
      <c r="K10" s="516"/>
      <c r="L10" s="521" t="s">
        <v>125</v>
      </c>
      <c r="M10" s="522"/>
      <c r="N10" s="523"/>
      <c r="O10" s="497">
        <f>'Utkání-výsledky'!I53</f>
        <v>2</v>
      </c>
      <c r="P10" s="513"/>
      <c r="Q10" s="514"/>
      <c r="R10" s="518">
        <f>'Utkání-výsledky'!J56</f>
        <v>2</v>
      </c>
      <c r="S10" s="519"/>
      <c r="T10" s="496"/>
      <c r="U10" s="518">
        <f>'Utkání-výsledky'!I10</f>
        <v>2</v>
      </c>
      <c r="V10" s="519"/>
      <c r="W10" s="496"/>
      <c r="X10" s="498">
        <f>'Utkání-výsledky'!J15</f>
        <v>0</v>
      </c>
      <c r="Y10" s="498"/>
      <c r="Z10" s="498"/>
      <c r="AA10" s="508">
        <f>'Utkání-výsledky'!I27</f>
        <v>2</v>
      </c>
      <c r="AB10" s="508"/>
      <c r="AC10" s="508"/>
      <c r="AD10" s="508">
        <f>'Utkání-výsledky'!I43</f>
        <v>2</v>
      </c>
      <c r="AE10" s="508"/>
      <c r="AF10" s="508"/>
      <c r="AG10" s="71" t="str">
        <f t="shared" si="0"/>
        <v> </v>
      </c>
      <c r="AH10" s="72" t="str">
        <f>IF(BP10&gt;0,BL10," ")</f>
        <v> </v>
      </c>
      <c r="AI10" s="73" t="s">
        <v>17</v>
      </c>
      <c r="AJ10" s="74" t="str">
        <f t="shared" si="1"/>
        <v> </v>
      </c>
      <c r="AK10" s="264"/>
      <c r="AT10" s="253"/>
      <c r="BL10" s="75"/>
      <c r="BM10" s="76"/>
      <c r="BN10" s="77"/>
      <c r="BO10" s="76"/>
      <c r="BP10" s="76"/>
    </row>
    <row r="11" spans="2:68" ht="30" customHeight="1" thickBot="1">
      <c r="B11" s="489" t="str">
        <f>'Utkání-výsledky'!N7</f>
        <v>Hrabová</v>
      </c>
      <c r="C11" s="78">
        <f>N5</f>
        <v>1</v>
      </c>
      <c r="D11" s="79" t="s">
        <v>17</v>
      </c>
      <c r="E11" s="80">
        <f>L5</f>
        <v>2</v>
      </c>
      <c r="F11" s="313">
        <f>N7</f>
        <v>3</v>
      </c>
      <c r="G11" s="79" t="s">
        <v>17</v>
      </c>
      <c r="H11" s="80">
        <f>L7</f>
        <v>0</v>
      </c>
      <c r="I11" s="84">
        <f>N9</f>
        <v>3</v>
      </c>
      <c r="J11" s="82" t="s">
        <v>17</v>
      </c>
      <c r="K11" s="83">
        <f>L9</f>
        <v>0</v>
      </c>
      <c r="L11" s="524"/>
      <c r="M11" s="525" t="s">
        <v>35</v>
      </c>
      <c r="N11" s="526"/>
      <c r="O11" s="78">
        <f>'Utkání-výsledky'!F53</f>
        <v>3</v>
      </c>
      <c r="P11" s="79" t="s">
        <v>17</v>
      </c>
      <c r="Q11" s="80">
        <f>'Utkání-výsledky'!H53</f>
        <v>0</v>
      </c>
      <c r="R11" s="278">
        <f>'Utkání-výsledky'!H56</f>
        <v>3</v>
      </c>
      <c r="S11" s="279" t="s">
        <v>17</v>
      </c>
      <c r="T11" s="280">
        <f>'Utkání-výsledky'!F56</f>
        <v>0</v>
      </c>
      <c r="U11" s="281">
        <f>'Utkání-výsledky'!F10</f>
        <v>3</v>
      </c>
      <c r="V11" s="282" t="s">
        <v>17</v>
      </c>
      <c r="W11" s="178">
        <f>'Utkání-výsledky'!H10</f>
        <v>0</v>
      </c>
      <c r="X11" s="403" t="str">
        <f>'Utkání-výsledky'!H15</f>
        <v> </v>
      </c>
      <c r="Y11" s="397" t="s">
        <v>17</v>
      </c>
      <c r="Z11" s="398" t="str">
        <f>'Utkání-výsledky'!F15</f>
        <v> </v>
      </c>
      <c r="AA11" s="278">
        <f>'Utkání-výsledky'!F27</f>
        <v>3</v>
      </c>
      <c r="AB11" s="279" t="s">
        <v>17</v>
      </c>
      <c r="AC11" s="280">
        <f>'Utkání-výsledky'!H27</f>
        <v>0</v>
      </c>
      <c r="AD11" s="278">
        <f>'Utkání-výsledky'!F43</f>
        <v>3</v>
      </c>
      <c r="AE11" s="279" t="s">
        <v>17</v>
      </c>
      <c r="AF11" s="280">
        <f>'Utkání-výsledky'!H43</f>
        <v>0</v>
      </c>
      <c r="AG11" s="85">
        <f t="shared" si="0"/>
        <v>15</v>
      </c>
      <c r="AH11" s="86">
        <f>IF(BP11&gt;0,BM11," ")</f>
        <v>22</v>
      </c>
      <c r="AI11" s="87" t="s">
        <v>17</v>
      </c>
      <c r="AJ11" s="83">
        <f t="shared" si="1"/>
        <v>2</v>
      </c>
      <c r="AK11" s="488" t="s">
        <v>60</v>
      </c>
      <c r="AM11" s="30">
        <v>7</v>
      </c>
      <c r="AO11" s="30">
        <v>1</v>
      </c>
      <c r="AP11" s="30">
        <v>0</v>
      </c>
      <c r="AR11" s="30">
        <v>15</v>
      </c>
      <c r="AT11" s="253"/>
      <c r="BL11" s="303">
        <f>SUM(C10:I10)+SUM(O10:AF10)</f>
        <v>15</v>
      </c>
      <c r="BM11" s="69">
        <f>SUM(C11,F11,I11,O11,R11,U11,X11,AA11,AD11)</f>
        <v>22</v>
      </c>
      <c r="BN11" s="70" t="s">
        <v>17</v>
      </c>
      <c r="BO11" s="69">
        <f>SUM(E11,H11,K11,Q11,T11,W11,Z11,AC11,AF11)</f>
        <v>2</v>
      </c>
      <c r="BP11" s="69">
        <f>BM11+BO11</f>
        <v>24</v>
      </c>
    </row>
    <row r="12" spans="2:68" ht="9.75" customHeight="1">
      <c r="B12" s="177"/>
      <c r="C12" s="517">
        <f>'Utkání-výsledky'!I33</f>
        <v>1</v>
      </c>
      <c r="D12" s="513"/>
      <c r="E12" s="514"/>
      <c r="F12" s="513">
        <f>'Utkání-výsledky'!J40</f>
        <v>2</v>
      </c>
      <c r="G12" s="513"/>
      <c r="H12" s="514"/>
      <c r="I12" s="513">
        <f>'Utkání-výsledky'!I44</f>
        <v>0</v>
      </c>
      <c r="J12" s="513"/>
      <c r="K12" s="514"/>
      <c r="L12" s="514">
        <f>'Utkání-výsledky'!J53</f>
        <v>1</v>
      </c>
      <c r="M12" s="515"/>
      <c r="N12" s="516"/>
      <c r="O12" s="521" t="s">
        <v>60</v>
      </c>
      <c r="P12" s="522"/>
      <c r="Q12" s="523"/>
      <c r="R12" s="497">
        <f>'Utkání-výsledky'!I11</f>
        <v>1</v>
      </c>
      <c r="S12" s="513"/>
      <c r="T12" s="514"/>
      <c r="U12" s="497">
        <f>'Utkání-výsledky'!J14</f>
        <v>2</v>
      </c>
      <c r="V12" s="513"/>
      <c r="W12" s="514"/>
      <c r="X12" s="498">
        <f>'Utkání-výsledky'!I28</f>
        <v>0</v>
      </c>
      <c r="Y12" s="498"/>
      <c r="Z12" s="498"/>
      <c r="AA12" s="515">
        <f>'Utkání-výsledky'!J21</f>
        <v>2</v>
      </c>
      <c r="AB12" s="515"/>
      <c r="AC12" s="515"/>
      <c r="AD12" s="508">
        <f>'Utkání-výsledky'!I55</f>
        <v>0</v>
      </c>
      <c r="AE12" s="508"/>
      <c r="AF12" s="508"/>
      <c r="AG12" s="71" t="str">
        <f t="shared" si="0"/>
        <v> </v>
      </c>
      <c r="AH12" s="72" t="str">
        <f>IF(BP12&gt;0,BL12," ")</f>
        <v> </v>
      </c>
      <c r="AI12" s="73" t="s">
        <v>17</v>
      </c>
      <c r="AJ12" s="74" t="str">
        <f t="shared" si="1"/>
        <v> </v>
      </c>
      <c r="AK12" s="264"/>
      <c r="AT12" s="253"/>
      <c r="BL12" s="75"/>
      <c r="BM12" s="76"/>
      <c r="BN12" s="77"/>
      <c r="BO12" s="76"/>
      <c r="BP12" s="76"/>
    </row>
    <row r="13" spans="2:68" ht="30" customHeight="1" thickBot="1">
      <c r="B13" s="176" t="str">
        <f>'Utkání-výsledky'!N8</f>
        <v>Hrabůvka B</v>
      </c>
      <c r="C13" s="78">
        <f>Q5</f>
        <v>1</v>
      </c>
      <c r="D13" s="79" t="s">
        <v>17</v>
      </c>
      <c r="E13" s="80">
        <f>O5</f>
        <v>2</v>
      </c>
      <c r="F13" s="313">
        <f>Q7</f>
        <v>2</v>
      </c>
      <c r="G13" s="79" t="s">
        <v>17</v>
      </c>
      <c r="H13" s="80">
        <f>O7</f>
        <v>1</v>
      </c>
      <c r="I13" s="313">
        <f>Q9</f>
        <v>0</v>
      </c>
      <c r="J13" s="79" t="s">
        <v>17</v>
      </c>
      <c r="K13" s="80">
        <f>O9</f>
        <v>3</v>
      </c>
      <c r="L13" s="84">
        <f>Q11</f>
        <v>0</v>
      </c>
      <c r="M13" s="82" t="s">
        <v>17</v>
      </c>
      <c r="N13" s="83">
        <f>O11</f>
        <v>3</v>
      </c>
      <c r="O13" s="524"/>
      <c r="P13" s="525">
        <v>2</v>
      </c>
      <c r="Q13" s="526"/>
      <c r="R13" s="78">
        <f>'Utkání-výsledky'!F11</f>
        <v>1</v>
      </c>
      <c r="S13" s="79" t="s">
        <v>17</v>
      </c>
      <c r="T13" s="80">
        <f>'Utkání-výsledky'!H11</f>
        <v>2</v>
      </c>
      <c r="U13" s="81">
        <f>'Utkání-výsledky'!H14</f>
        <v>3</v>
      </c>
      <c r="V13" s="79" t="s">
        <v>17</v>
      </c>
      <c r="W13" s="80">
        <f>'Utkání-výsledky'!F14</f>
        <v>0</v>
      </c>
      <c r="X13" s="403" t="str">
        <f>'Utkání-výsledky'!F28</f>
        <v> </v>
      </c>
      <c r="Y13" s="397" t="s">
        <v>17</v>
      </c>
      <c r="Z13" s="398" t="str">
        <f>'Utkání-výsledky'!H28</f>
        <v> </v>
      </c>
      <c r="AA13" s="81">
        <f>'Utkání-výsledky'!H21</f>
        <v>3</v>
      </c>
      <c r="AB13" s="79" t="s">
        <v>17</v>
      </c>
      <c r="AC13" s="80">
        <f>'Utkání-výsledky'!F21</f>
        <v>0</v>
      </c>
      <c r="AD13" s="278">
        <f>'Utkání-výsledky'!F55</f>
        <v>0</v>
      </c>
      <c r="AE13" s="279" t="s">
        <v>17</v>
      </c>
      <c r="AF13" s="280">
        <f>'Utkání-výsledky'!H55</f>
        <v>3</v>
      </c>
      <c r="AG13" s="85">
        <f t="shared" si="0"/>
        <v>9</v>
      </c>
      <c r="AH13" s="86">
        <f>IF(BP13&gt;0,BM13," ")</f>
        <v>10</v>
      </c>
      <c r="AI13" s="87" t="s">
        <v>17</v>
      </c>
      <c r="AJ13" s="83">
        <f t="shared" si="1"/>
        <v>14</v>
      </c>
      <c r="AK13" s="263" t="s">
        <v>82</v>
      </c>
      <c r="AM13" s="30">
        <v>3</v>
      </c>
      <c r="AO13" s="30">
        <v>3</v>
      </c>
      <c r="AP13" s="30">
        <v>2</v>
      </c>
      <c r="AR13" s="30">
        <v>9</v>
      </c>
      <c r="AT13" s="253"/>
      <c r="BL13" s="303">
        <f>SUM(C12:L12)+SUM(R12:AF12)</f>
        <v>9</v>
      </c>
      <c r="BM13" s="69">
        <f>SUM(C13,F13,I13,L13,R13,U13,X13,AA13,AD13)</f>
        <v>10</v>
      </c>
      <c r="BN13" s="70" t="s">
        <v>17</v>
      </c>
      <c r="BO13" s="69">
        <f>SUM(E13,H13,K13,N13,T13,W13,Z13,AC13,AF13)</f>
        <v>14</v>
      </c>
      <c r="BP13" s="69">
        <f>BM13+BO13</f>
        <v>24</v>
      </c>
    </row>
    <row r="14" spans="2:68" ht="9.75" customHeight="1">
      <c r="B14" s="177"/>
      <c r="C14" s="517">
        <f>'Utkání-výsledky'!J39</f>
        <v>1</v>
      </c>
      <c r="D14" s="513"/>
      <c r="E14" s="514"/>
      <c r="F14" s="513">
        <f>'Utkání-výsledky'!I45</f>
        <v>2</v>
      </c>
      <c r="G14" s="513"/>
      <c r="H14" s="514"/>
      <c r="I14" s="513">
        <f>'Utkání-výsledky'!J52</f>
        <v>2</v>
      </c>
      <c r="J14" s="513"/>
      <c r="K14" s="514"/>
      <c r="L14" s="513">
        <f>'Utkání-výsledky'!I56</f>
        <v>1</v>
      </c>
      <c r="M14" s="513"/>
      <c r="N14" s="514"/>
      <c r="O14" s="515">
        <f>'Utkání-výsledky'!J11</f>
        <v>2</v>
      </c>
      <c r="P14" s="515"/>
      <c r="Q14" s="516"/>
      <c r="R14" s="521" t="s">
        <v>126</v>
      </c>
      <c r="S14" s="522"/>
      <c r="T14" s="523"/>
      <c r="U14" s="497">
        <f>'Utkání-výsledky'!I29</f>
        <v>2</v>
      </c>
      <c r="V14" s="513"/>
      <c r="W14" s="514"/>
      <c r="X14" s="498">
        <f>'Utkání-výsledky'!J20</f>
        <v>0</v>
      </c>
      <c r="Y14" s="498"/>
      <c r="Z14" s="498"/>
      <c r="AA14" s="515">
        <f>'Utkání-výsledky'!I34</f>
        <v>2</v>
      </c>
      <c r="AB14" s="515"/>
      <c r="AC14" s="515"/>
      <c r="AD14" s="508">
        <f>'Utkání-výsledky'!J13</f>
        <v>2</v>
      </c>
      <c r="AE14" s="508"/>
      <c r="AF14" s="508"/>
      <c r="AG14" s="71" t="str">
        <f t="shared" si="0"/>
        <v> </v>
      </c>
      <c r="AH14" s="72" t="str">
        <f>IF(BP14&gt;0,BL14," ")</f>
        <v> </v>
      </c>
      <c r="AI14" s="73" t="s">
        <v>17</v>
      </c>
      <c r="AJ14" s="74" t="str">
        <f t="shared" si="1"/>
        <v> </v>
      </c>
      <c r="AK14" s="264"/>
      <c r="AT14" s="253"/>
      <c r="BL14" s="75"/>
      <c r="BM14" s="76"/>
      <c r="BN14" s="77"/>
      <c r="BO14" s="76"/>
      <c r="BP14" s="76"/>
    </row>
    <row r="15" spans="2:68" ht="30" customHeight="1" thickBot="1">
      <c r="B15" s="176" t="str">
        <f>'Utkání-výsledky'!N9</f>
        <v>Výškovice B</v>
      </c>
      <c r="C15" s="78">
        <f>T5</f>
        <v>0</v>
      </c>
      <c r="D15" s="79" t="s">
        <v>17</v>
      </c>
      <c r="E15" s="80">
        <f>R5</f>
        <v>3</v>
      </c>
      <c r="F15" s="313">
        <f>T7</f>
        <v>3</v>
      </c>
      <c r="G15" s="79" t="s">
        <v>17</v>
      </c>
      <c r="H15" s="80">
        <f>R7</f>
        <v>0</v>
      </c>
      <c r="I15" s="313">
        <f>T9</f>
        <v>3</v>
      </c>
      <c r="J15" s="79" t="s">
        <v>17</v>
      </c>
      <c r="K15" s="80">
        <f>R9</f>
        <v>0</v>
      </c>
      <c r="L15" s="313">
        <f>T11</f>
        <v>0</v>
      </c>
      <c r="M15" s="79" t="s">
        <v>17</v>
      </c>
      <c r="N15" s="80">
        <f>R11</f>
        <v>3</v>
      </c>
      <c r="O15" s="84">
        <f>T13</f>
        <v>2</v>
      </c>
      <c r="P15" s="82" t="s">
        <v>17</v>
      </c>
      <c r="Q15" s="83">
        <f>R13</f>
        <v>1</v>
      </c>
      <c r="R15" s="524"/>
      <c r="S15" s="525">
        <v>0</v>
      </c>
      <c r="T15" s="526"/>
      <c r="U15" s="78">
        <f>'Utkání-výsledky'!F29</f>
        <v>2</v>
      </c>
      <c r="V15" s="79" t="s">
        <v>17</v>
      </c>
      <c r="W15" s="80">
        <f>'Utkání-výsledky'!H29</f>
        <v>1</v>
      </c>
      <c r="X15" s="403" t="str">
        <f>'Utkání-výsledky'!H20</f>
        <v> </v>
      </c>
      <c r="Y15" s="397" t="s">
        <v>17</v>
      </c>
      <c r="Z15" s="398" t="str">
        <f>'Utkání-výsledky'!F20</f>
        <v> </v>
      </c>
      <c r="AA15" s="81">
        <f>'Utkání-výsledky'!F34</f>
        <v>3</v>
      </c>
      <c r="AB15" s="79" t="s">
        <v>17</v>
      </c>
      <c r="AC15" s="80">
        <f>'Utkání-výsledky'!H34</f>
        <v>0</v>
      </c>
      <c r="AD15" s="278">
        <f>'Utkání-výsledky'!H13</f>
        <v>2</v>
      </c>
      <c r="AE15" s="279" t="s">
        <v>17</v>
      </c>
      <c r="AF15" s="280">
        <f>'Utkání-výsledky'!F13</f>
        <v>1</v>
      </c>
      <c r="AG15" s="85">
        <f t="shared" si="0"/>
        <v>14</v>
      </c>
      <c r="AH15" s="86">
        <f>IF(BP15&gt;0,BM15," ")</f>
        <v>15</v>
      </c>
      <c r="AI15" s="87" t="s">
        <v>17</v>
      </c>
      <c r="AJ15" s="83">
        <f t="shared" si="1"/>
        <v>9</v>
      </c>
      <c r="AK15" s="263" t="s">
        <v>61</v>
      </c>
      <c r="AM15" s="30">
        <v>6</v>
      </c>
      <c r="AO15" s="30">
        <v>2</v>
      </c>
      <c r="AP15" s="30">
        <v>0</v>
      </c>
      <c r="AR15" s="30">
        <v>14</v>
      </c>
      <c r="AT15" s="253"/>
      <c r="BL15" s="303">
        <f>SUM(C14:O14)+SUM(U14:AF14)</f>
        <v>14</v>
      </c>
      <c r="BM15" s="69">
        <f>SUM(C15,F15,I15,L15,O15,U15,X15,AA15,AD15)</f>
        <v>15</v>
      </c>
      <c r="BN15" s="70" t="s">
        <v>17</v>
      </c>
      <c r="BO15" s="69">
        <f>SUM(E15,H15,K15,N15,Q15,W15,Z15,AC15,AF15)</f>
        <v>9</v>
      </c>
      <c r="BP15" s="69">
        <f>BM15+BO15</f>
        <v>24</v>
      </c>
    </row>
    <row r="16" spans="2:68" ht="9.75" customHeight="1">
      <c r="B16" s="177"/>
      <c r="C16" s="517">
        <f>'Utkání-výsledky'!I46</f>
        <v>1</v>
      </c>
      <c r="D16" s="513"/>
      <c r="E16" s="514"/>
      <c r="F16" s="513">
        <f>'Utkání-výsledky'!J51</f>
        <v>2</v>
      </c>
      <c r="G16" s="513"/>
      <c r="H16" s="514"/>
      <c r="I16" s="513">
        <f>'Utkání-výsledky'!I57</f>
        <v>2</v>
      </c>
      <c r="J16" s="513"/>
      <c r="K16" s="514"/>
      <c r="L16" s="513">
        <f>'Utkání-výsledky'!J10</f>
        <v>1</v>
      </c>
      <c r="M16" s="513"/>
      <c r="N16" s="514"/>
      <c r="O16" s="513">
        <f>'Utkání-výsledky'!I14</f>
        <v>1</v>
      </c>
      <c r="P16" s="513"/>
      <c r="Q16" s="514"/>
      <c r="R16" s="515">
        <f>'Utkání-výsledky'!J29</f>
        <v>1</v>
      </c>
      <c r="S16" s="515"/>
      <c r="T16" s="516"/>
      <c r="U16" s="521">
        <v>2</v>
      </c>
      <c r="V16" s="522"/>
      <c r="W16" s="523"/>
      <c r="X16" s="493">
        <f>'Utkání-výsledky'!I35</f>
        <v>0</v>
      </c>
      <c r="Y16" s="500"/>
      <c r="Z16" s="501"/>
      <c r="AA16" s="515">
        <f>'Utkání-výsledky'!J38</f>
        <v>2</v>
      </c>
      <c r="AB16" s="515"/>
      <c r="AC16" s="515"/>
      <c r="AD16" s="518">
        <f>'Utkání-výsledky'!J19</f>
        <v>2</v>
      </c>
      <c r="AE16" s="519"/>
      <c r="AF16" s="520"/>
      <c r="AG16" s="71" t="str">
        <f t="shared" si="0"/>
        <v> </v>
      </c>
      <c r="AH16" s="72" t="str">
        <f>IF(BP16&gt;0,BL16," ")</f>
        <v> </v>
      </c>
      <c r="AI16" s="73" t="s">
        <v>17</v>
      </c>
      <c r="AJ16" s="74" t="str">
        <f t="shared" si="1"/>
        <v> </v>
      </c>
      <c r="AK16" s="264"/>
      <c r="AT16" s="253"/>
      <c r="BL16" s="75"/>
      <c r="BM16" s="76"/>
      <c r="BN16" s="77"/>
      <c r="BO16" s="76"/>
      <c r="BP16" s="76"/>
    </row>
    <row r="17" spans="2:68" ht="30" customHeight="1" thickBot="1">
      <c r="B17" s="176" t="str">
        <f>'Utkání-výsledky'!N10</f>
        <v>Krmelín B</v>
      </c>
      <c r="C17" s="78">
        <f>W5</f>
        <v>1</v>
      </c>
      <c r="D17" s="79" t="s">
        <v>17</v>
      </c>
      <c r="E17" s="80">
        <f>U5</f>
        <v>2</v>
      </c>
      <c r="F17" s="313">
        <f>W7</f>
        <v>2</v>
      </c>
      <c r="G17" s="79" t="s">
        <v>17</v>
      </c>
      <c r="H17" s="80">
        <f>U7</f>
        <v>1</v>
      </c>
      <c r="I17" s="313">
        <f>W9</f>
        <v>2</v>
      </c>
      <c r="J17" s="79" t="s">
        <v>17</v>
      </c>
      <c r="K17" s="80">
        <f>U9</f>
        <v>1</v>
      </c>
      <c r="L17" s="313">
        <f>W11</f>
        <v>0</v>
      </c>
      <c r="M17" s="79" t="s">
        <v>17</v>
      </c>
      <c r="N17" s="80">
        <f>U11</f>
        <v>3</v>
      </c>
      <c r="O17" s="313">
        <f>W13</f>
        <v>0</v>
      </c>
      <c r="P17" s="79" t="s">
        <v>17</v>
      </c>
      <c r="Q17" s="80">
        <f>U13</f>
        <v>3</v>
      </c>
      <c r="R17" s="84">
        <f>W15</f>
        <v>1</v>
      </c>
      <c r="S17" s="82" t="s">
        <v>17</v>
      </c>
      <c r="T17" s="83">
        <f>U15</f>
        <v>2</v>
      </c>
      <c r="U17" s="524"/>
      <c r="V17" s="525">
        <v>0</v>
      </c>
      <c r="W17" s="526"/>
      <c r="X17" s="396" t="str">
        <f>'Utkání-výsledky'!F35</f>
        <v> </v>
      </c>
      <c r="Y17" s="397" t="s">
        <v>17</v>
      </c>
      <c r="Z17" s="398" t="str">
        <f>'Utkání-výsledky'!H35</f>
        <v> </v>
      </c>
      <c r="AA17" s="81">
        <f>'Utkání-výsledky'!H38</f>
        <v>3</v>
      </c>
      <c r="AB17" s="79" t="s">
        <v>17</v>
      </c>
      <c r="AC17" s="80">
        <f>'Utkání-výsledky'!F38</f>
        <v>0</v>
      </c>
      <c r="AD17" s="278">
        <f>'Utkání-výsledky'!H19</f>
        <v>2</v>
      </c>
      <c r="AE17" s="279" t="s">
        <v>17</v>
      </c>
      <c r="AF17" s="280">
        <f>'Utkání-výsledky'!F19</f>
        <v>1</v>
      </c>
      <c r="AG17" s="85">
        <f t="shared" si="0"/>
        <v>12</v>
      </c>
      <c r="AH17" s="86">
        <f>IF(BP17&gt;0,BM17," ")</f>
        <v>11</v>
      </c>
      <c r="AI17" s="87" t="s">
        <v>17</v>
      </c>
      <c r="AJ17" s="83">
        <f t="shared" si="1"/>
        <v>13</v>
      </c>
      <c r="AK17" s="263" t="s">
        <v>79</v>
      </c>
      <c r="AM17" s="30">
        <v>4</v>
      </c>
      <c r="AO17" s="30">
        <v>4</v>
      </c>
      <c r="AP17" s="30">
        <v>0</v>
      </c>
      <c r="AR17" s="30">
        <v>12</v>
      </c>
      <c r="AT17" s="253"/>
      <c r="BL17" s="303">
        <f>SUM(C16:R16)+SUM(X16:AF16)</f>
        <v>12</v>
      </c>
      <c r="BM17" s="69">
        <f>SUM(C17,F17,I17,L17,O17,R17,X17,AA17,AD17)</f>
        <v>11</v>
      </c>
      <c r="BN17" s="70" t="s">
        <v>17</v>
      </c>
      <c r="BO17" s="69">
        <f>SUM(E17,H17,K17,N17,Q17,T17,Z17,AC17,AF17)</f>
        <v>13</v>
      </c>
      <c r="BP17" s="69">
        <f>BM17+BO17</f>
        <v>24</v>
      </c>
    </row>
    <row r="18" spans="2:68" ht="9.75" customHeight="1">
      <c r="B18" s="177"/>
      <c r="C18" s="517">
        <f>'Utkání-výsledky'!J50</f>
        <v>0</v>
      </c>
      <c r="D18" s="513"/>
      <c r="E18" s="514"/>
      <c r="F18" s="513">
        <f>'Utkání-výsledky'!I58</f>
        <v>0</v>
      </c>
      <c r="G18" s="513"/>
      <c r="H18" s="514"/>
      <c r="I18" s="513">
        <f>'Utkání-výsledky'!J9</f>
        <v>0</v>
      </c>
      <c r="J18" s="513"/>
      <c r="K18" s="514"/>
      <c r="L18" s="513">
        <f>'Utkání-výsledky'!I15</f>
        <v>0</v>
      </c>
      <c r="M18" s="513"/>
      <c r="N18" s="514"/>
      <c r="O18" s="513">
        <f>'Utkání-výsledky'!J28</f>
        <v>0</v>
      </c>
      <c r="P18" s="513"/>
      <c r="Q18" s="514"/>
      <c r="R18" s="513">
        <f>'Utkání-výsledky'!I20</f>
        <v>0</v>
      </c>
      <c r="S18" s="513"/>
      <c r="T18" s="514"/>
      <c r="U18" s="515">
        <f>'Utkání-výsledky'!J35</f>
        <v>0</v>
      </c>
      <c r="V18" s="515"/>
      <c r="W18" s="516"/>
      <c r="X18" s="502">
        <v>0</v>
      </c>
      <c r="Y18" s="503"/>
      <c r="Z18" s="504"/>
      <c r="AA18" s="497">
        <f>'Utkání-výsledky'!I47</f>
        <v>0</v>
      </c>
      <c r="AB18" s="513"/>
      <c r="AC18" s="514"/>
      <c r="AD18" s="518">
        <f>'Utkání-výsledky'!J37</f>
        <v>0</v>
      </c>
      <c r="AE18" s="519"/>
      <c r="AF18" s="520"/>
      <c r="AG18" s="71" t="str">
        <f t="shared" si="0"/>
        <v> </v>
      </c>
      <c r="AH18" s="72" t="str">
        <f>IF(BP18&gt;0,BL18," ")</f>
        <v> </v>
      </c>
      <c r="AI18" s="73" t="s">
        <v>17</v>
      </c>
      <c r="AJ18" s="74" t="str">
        <f t="shared" si="1"/>
        <v> </v>
      </c>
      <c r="AK18" s="264"/>
      <c r="AT18" s="253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L18" s="75"/>
      <c r="BM18" s="76"/>
      <c r="BN18" s="77"/>
      <c r="BO18" s="76"/>
      <c r="BP18" s="76"/>
    </row>
    <row r="19" spans="2:68" ht="30" customHeight="1" thickBot="1">
      <c r="B19" s="408" t="str">
        <f>'Utkání-výsledky'!N11</f>
        <v>Volný LOS</v>
      </c>
      <c r="C19" s="396" t="str">
        <f>Z5</f>
        <v> </v>
      </c>
      <c r="D19" s="397" t="s">
        <v>17</v>
      </c>
      <c r="E19" s="398" t="str">
        <f>X5</f>
        <v> </v>
      </c>
      <c r="F19" s="399" t="str">
        <f>Z7</f>
        <v> </v>
      </c>
      <c r="G19" s="397" t="s">
        <v>17</v>
      </c>
      <c r="H19" s="398" t="str">
        <f>X7</f>
        <v> </v>
      </c>
      <c r="I19" s="399" t="str">
        <f>Z9</f>
        <v> </v>
      </c>
      <c r="J19" s="397" t="s">
        <v>17</v>
      </c>
      <c r="K19" s="398" t="str">
        <f>X9</f>
        <v> </v>
      </c>
      <c r="L19" s="399" t="str">
        <f>Z11</f>
        <v> </v>
      </c>
      <c r="M19" s="397" t="s">
        <v>17</v>
      </c>
      <c r="N19" s="398" t="str">
        <f>X11</f>
        <v> </v>
      </c>
      <c r="O19" s="399" t="str">
        <f>Z13</f>
        <v> </v>
      </c>
      <c r="P19" s="397" t="s">
        <v>17</v>
      </c>
      <c r="Q19" s="398" t="str">
        <f>X13</f>
        <v> </v>
      </c>
      <c r="R19" s="399" t="str">
        <f>Z15</f>
        <v> </v>
      </c>
      <c r="S19" s="397" t="s">
        <v>17</v>
      </c>
      <c r="T19" s="398" t="str">
        <f>X15</f>
        <v> </v>
      </c>
      <c r="U19" s="400" t="str">
        <f>Z17</f>
        <v> </v>
      </c>
      <c r="V19" s="401" t="s">
        <v>17</v>
      </c>
      <c r="W19" s="402" t="str">
        <f>X17</f>
        <v> </v>
      </c>
      <c r="X19" s="505"/>
      <c r="Y19" s="506">
        <v>9</v>
      </c>
      <c r="Z19" s="507"/>
      <c r="AA19" s="403" t="str">
        <f>'Utkání-výsledky'!F47</f>
        <v> </v>
      </c>
      <c r="AB19" s="397" t="s">
        <v>17</v>
      </c>
      <c r="AC19" s="398" t="str">
        <f>'Utkání-výsledky'!H47</f>
        <v> </v>
      </c>
      <c r="AD19" s="403" t="str">
        <f>'Utkání-výsledky'!H37</f>
        <v> </v>
      </c>
      <c r="AE19" s="397" t="s">
        <v>17</v>
      </c>
      <c r="AF19" s="398" t="str">
        <f>'Utkání-výsledky'!F37</f>
        <v> </v>
      </c>
      <c r="AG19" s="404" t="str">
        <f t="shared" si="0"/>
        <v> </v>
      </c>
      <c r="AH19" s="405" t="str">
        <f>IF(BP19&gt;0,BM19," ")</f>
        <v> </v>
      </c>
      <c r="AI19" s="406" t="s">
        <v>17</v>
      </c>
      <c r="AJ19" s="402" t="str">
        <f t="shared" si="1"/>
        <v> </v>
      </c>
      <c r="AK19" s="407"/>
      <c r="AT19" s="253"/>
      <c r="AZ19" s="235"/>
      <c r="BA19" s="235"/>
      <c r="BB19" s="235"/>
      <c r="BC19" s="235"/>
      <c r="BD19" s="235"/>
      <c r="BE19" s="236" t="s">
        <v>36</v>
      </c>
      <c r="BF19" s="235"/>
      <c r="BG19" s="235"/>
      <c r="BH19" s="235"/>
      <c r="BI19" s="235"/>
      <c r="BJ19" s="235"/>
      <c r="BL19" s="303">
        <f>SUM(C18:W18)+AA18+AD18</f>
        <v>0</v>
      </c>
      <c r="BM19" s="69">
        <f>SUM(C19,F19,I19,L19,O19,R19,U19,AA19,AD19)</f>
        <v>0</v>
      </c>
      <c r="BN19" s="70" t="s">
        <v>17</v>
      </c>
      <c r="BO19" s="69">
        <f>SUM(E19,H19,K19,N19,Q19,T19,W19,AC19,AF19)</f>
        <v>0</v>
      </c>
      <c r="BP19" s="69">
        <f>BM19+BO19</f>
        <v>0</v>
      </c>
    </row>
    <row r="20" spans="2:68" ht="14.25" customHeight="1">
      <c r="B20" s="177"/>
      <c r="C20" s="517">
        <f>'Utkání-výsledky'!I59</f>
        <v>1</v>
      </c>
      <c r="D20" s="513"/>
      <c r="E20" s="514"/>
      <c r="F20" s="513">
        <f>'Utkání-výsledky'!J8</f>
        <v>2</v>
      </c>
      <c r="G20" s="513"/>
      <c r="H20" s="514"/>
      <c r="I20" s="513">
        <f>'Utkání-výsledky'!I16</f>
        <v>2</v>
      </c>
      <c r="J20" s="513"/>
      <c r="K20" s="514"/>
      <c r="L20" s="513">
        <f>'Utkání-výsledky'!J27</f>
        <v>1</v>
      </c>
      <c r="M20" s="513"/>
      <c r="N20" s="514"/>
      <c r="O20" s="513">
        <f>'Utkání-výsledky'!I21</f>
        <v>0</v>
      </c>
      <c r="P20" s="513"/>
      <c r="Q20" s="514"/>
      <c r="R20" s="513">
        <f>'Utkání-výsledky'!J34</f>
        <v>1</v>
      </c>
      <c r="S20" s="513"/>
      <c r="T20" s="514"/>
      <c r="U20" s="513">
        <f>'Utkání-výsledky'!I38</f>
        <v>0</v>
      </c>
      <c r="V20" s="513"/>
      <c r="W20" s="514"/>
      <c r="X20" s="498">
        <f>'Utkání-výsledky'!J47</f>
        <v>0</v>
      </c>
      <c r="Y20" s="498"/>
      <c r="Z20" s="499"/>
      <c r="AA20" s="521">
        <v>1</v>
      </c>
      <c r="AB20" s="522"/>
      <c r="AC20" s="523"/>
      <c r="AD20" s="518">
        <f>'Utkání-výsledky'!J49</f>
        <v>2</v>
      </c>
      <c r="AE20" s="519"/>
      <c r="AF20" s="496"/>
      <c r="AG20" s="71" t="str">
        <f>IF(BP20&gt;0,BL20," ")</f>
        <v> </v>
      </c>
      <c r="AH20" s="72" t="str">
        <f>IF(BP20&gt;0,BL20," ")</f>
        <v> </v>
      </c>
      <c r="AI20" s="73" t="s">
        <v>17</v>
      </c>
      <c r="AJ20" s="74" t="str">
        <f>IF(BP20&gt;0,BO20," ")</f>
        <v> </v>
      </c>
      <c r="AK20" s="264"/>
      <c r="AT20" s="253"/>
      <c r="AZ20" s="235"/>
      <c r="BA20" s="235"/>
      <c r="BB20" s="235"/>
      <c r="BC20" s="235"/>
      <c r="BD20" s="235"/>
      <c r="BE20" s="236"/>
      <c r="BF20" s="235"/>
      <c r="BG20" s="235"/>
      <c r="BH20" s="235"/>
      <c r="BI20" s="235"/>
      <c r="BJ20" s="235"/>
      <c r="BL20" s="68"/>
      <c r="BM20" s="69"/>
      <c r="BN20" s="70" t="s">
        <v>17</v>
      </c>
      <c r="BO20" s="69"/>
      <c r="BP20" s="69"/>
    </row>
    <row r="21" spans="2:68" ht="30" customHeight="1" thickBot="1">
      <c r="B21" s="251" t="str">
        <f>'Utkání-výsledky'!N12</f>
        <v>Nová Bělá</v>
      </c>
      <c r="C21" s="78">
        <f>AC5</f>
        <v>1</v>
      </c>
      <c r="D21" s="79" t="s">
        <v>17</v>
      </c>
      <c r="E21" s="80">
        <f>AA5</f>
        <v>2</v>
      </c>
      <c r="F21" s="313">
        <f>AC7</f>
        <v>3</v>
      </c>
      <c r="G21" s="79" t="s">
        <v>17</v>
      </c>
      <c r="H21" s="80">
        <f>AA7</f>
        <v>0</v>
      </c>
      <c r="I21" s="313">
        <f>AC9</f>
        <v>2</v>
      </c>
      <c r="J21" s="79" t="s">
        <v>17</v>
      </c>
      <c r="K21" s="80">
        <f>AA9</f>
        <v>1</v>
      </c>
      <c r="L21" s="313">
        <f>AC11</f>
        <v>0</v>
      </c>
      <c r="M21" s="79" t="s">
        <v>17</v>
      </c>
      <c r="N21" s="80">
        <f>AA11</f>
        <v>3</v>
      </c>
      <c r="O21" s="313">
        <f>AC13</f>
        <v>0</v>
      </c>
      <c r="P21" s="79" t="s">
        <v>17</v>
      </c>
      <c r="Q21" s="80">
        <f>AA13</f>
        <v>3</v>
      </c>
      <c r="R21" s="313">
        <f>AC15</f>
        <v>0</v>
      </c>
      <c r="S21" s="79" t="s">
        <v>17</v>
      </c>
      <c r="T21" s="80">
        <f>AA15</f>
        <v>3</v>
      </c>
      <c r="U21" s="313">
        <f>AC17</f>
        <v>0</v>
      </c>
      <c r="V21" s="79" t="s">
        <v>17</v>
      </c>
      <c r="W21" s="80">
        <f>AA17</f>
        <v>3</v>
      </c>
      <c r="X21" s="399" t="str">
        <f>AC19</f>
        <v> </v>
      </c>
      <c r="Y21" s="397" t="s">
        <v>17</v>
      </c>
      <c r="Z21" s="398" t="str">
        <f>AA19</f>
        <v> </v>
      </c>
      <c r="AA21" s="524"/>
      <c r="AB21" s="525"/>
      <c r="AC21" s="526"/>
      <c r="AD21" s="394">
        <f>'Utkání-výsledky'!H49</f>
        <v>2</v>
      </c>
      <c r="AE21" s="279" t="s">
        <v>17</v>
      </c>
      <c r="AF21" s="280">
        <f>'Utkání-výsledky'!F49</f>
        <v>1</v>
      </c>
      <c r="AG21" s="85">
        <f>IF(BP21&gt;0,BL21," ")</f>
        <v>9</v>
      </c>
      <c r="AH21" s="179">
        <f>IF(BP21&gt;0,BM21," ")</f>
        <v>8</v>
      </c>
      <c r="AI21" s="180" t="s">
        <v>17</v>
      </c>
      <c r="AJ21" s="178">
        <f>IF(BP21&gt;0,BO21," ")</f>
        <v>16</v>
      </c>
      <c r="AK21" s="263" t="s">
        <v>83</v>
      </c>
      <c r="AM21" s="30">
        <v>3</v>
      </c>
      <c r="AO21" s="30">
        <v>3</v>
      </c>
      <c r="AP21" s="30">
        <v>2</v>
      </c>
      <c r="AR21" s="30">
        <v>9</v>
      </c>
      <c r="AT21" s="253"/>
      <c r="AZ21" s="235"/>
      <c r="BA21" s="235"/>
      <c r="BB21" s="235"/>
      <c r="BC21" s="235"/>
      <c r="BD21" s="235"/>
      <c r="BE21" s="236"/>
      <c r="BF21" s="235"/>
      <c r="BG21" s="235"/>
      <c r="BH21" s="235"/>
      <c r="BI21" s="235"/>
      <c r="BJ21" s="235"/>
      <c r="BL21" s="303">
        <f>SUM(C20:Z20,AD20)</f>
        <v>9</v>
      </c>
      <c r="BM21" s="69">
        <f>SUM(C21,F21,I21,L21,O21,R21,U21,X21,AD21)</f>
        <v>8</v>
      </c>
      <c r="BN21" s="70" t="s">
        <v>17</v>
      </c>
      <c r="BO21" s="69">
        <f>SUM(E21,H21,K21,N21,Q21,T21,W21,Z21,AF21)</f>
        <v>16</v>
      </c>
      <c r="BP21" s="69">
        <f>BM21+BO21</f>
        <v>24</v>
      </c>
    </row>
    <row r="22" spans="2:68" ht="9.75" customHeight="1">
      <c r="B22" s="177"/>
      <c r="C22" s="517">
        <f>'Utkání-výsledky'!J7</f>
        <v>1</v>
      </c>
      <c r="D22" s="513"/>
      <c r="E22" s="514"/>
      <c r="F22" s="513">
        <f>'Utkání-výsledky'!J25</f>
        <v>2</v>
      </c>
      <c r="G22" s="513"/>
      <c r="H22" s="514"/>
      <c r="I22" s="513">
        <f>'Utkání-výsledky'!J31</f>
        <v>2</v>
      </c>
      <c r="J22" s="513"/>
      <c r="K22" s="514"/>
      <c r="L22" s="513">
        <f>'Utkání-výsledky'!J43</f>
        <v>1</v>
      </c>
      <c r="M22" s="513"/>
      <c r="N22" s="514"/>
      <c r="O22" s="513">
        <f>'Utkání-výsledky'!J55</f>
        <v>2</v>
      </c>
      <c r="P22" s="513"/>
      <c r="Q22" s="514"/>
      <c r="R22" s="513">
        <f>'Utkání-výsledky'!I13</f>
        <v>1</v>
      </c>
      <c r="S22" s="513"/>
      <c r="T22" s="514"/>
      <c r="U22" s="513">
        <f>'Utkání-výsledky'!I19</f>
        <v>1</v>
      </c>
      <c r="V22" s="513"/>
      <c r="W22" s="514"/>
      <c r="X22" s="500">
        <f>'Utkání-výsledky'!I37</f>
        <v>0</v>
      </c>
      <c r="Y22" s="500"/>
      <c r="Z22" s="501"/>
      <c r="AA22" s="515">
        <f>'Utkání-výsledky'!I49</f>
        <v>1</v>
      </c>
      <c r="AB22" s="515"/>
      <c r="AC22" s="516"/>
      <c r="AD22" s="521">
        <v>5</v>
      </c>
      <c r="AE22" s="522"/>
      <c r="AF22" s="523"/>
      <c r="AG22" s="71" t="str">
        <f>IF(BP22&gt;0,BL22," ")</f>
        <v> </v>
      </c>
      <c r="AH22" s="72" t="str">
        <f>IF(BP22&gt;0,BL22," ")</f>
        <v> </v>
      </c>
      <c r="AI22" s="73" t="s">
        <v>17</v>
      </c>
      <c r="AJ22" s="74" t="str">
        <f>IF(BP22&gt;0,BO22," ")</f>
        <v> </v>
      </c>
      <c r="AK22" s="264"/>
      <c r="AT22" s="253"/>
      <c r="AZ22" s="235"/>
      <c r="BA22" s="235"/>
      <c r="BB22" s="235"/>
      <c r="BC22" s="235"/>
      <c r="BD22" s="235"/>
      <c r="BE22" s="236"/>
      <c r="BF22" s="235"/>
      <c r="BG22" s="235"/>
      <c r="BH22" s="235"/>
      <c r="BI22" s="235"/>
      <c r="BJ22" s="235"/>
      <c r="BL22" s="68"/>
      <c r="BM22" s="69"/>
      <c r="BN22" s="70"/>
      <c r="BO22" s="69"/>
      <c r="BP22" s="69"/>
    </row>
    <row r="23" spans="2:68" ht="30" customHeight="1" thickBot="1">
      <c r="B23" s="251" t="str">
        <f>'Utkání-výsledky'!N13</f>
        <v>Proskovice B</v>
      </c>
      <c r="C23" s="394">
        <f>AF5</f>
        <v>1</v>
      </c>
      <c r="D23" s="279" t="s">
        <v>17</v>
      </c>
      <c r="E23" s="280">
        <f>AD5</f>
        <v>2</v>
      </c>
      <c r="F23" s="395">
        <f>AF7</f>
        <v>3</v>
      </c>
      <c r="G23" s="279" t="s">
        <v>17</v>
      </c>
      <c r="H23" s="280">
        <f>AD7</f>
        <v>0</v>
      </c>
      <c r="I23" s="395">
        <f>AF9</f>
        <v>2</v>
      </c>
      <c r="J23" s="279" t="s">
        <v>17</v>
      </c>
      <c r="K23" s="280">
        <f>AD9</f>
        <v>1</v>
      </c>
      <c r="L23" s="395">
        <f>AF11</f>
        <v>0</v>
      </c>
      <c r="M23" s="279" t="s">
        <v>17</v>
      </c>
      <c r="N23" s="280">
        <f>AD11</f>
        <v>3</v>
      </c>
      <c r="O23" s="395">
        <f>AF13</f>
        <v>3</v>
      </c>
      <c r="P23" s="279" t="s">
        <v>17</v>
      </c>
      <c r="Q23" s="280">
        <f>AD13</f>
        <v>0</v>
      </c>
      <c r="R23" s="395">
        <f>AF15</f>
        <v>1</v>
      </c>
      <c r="S23" s="279" t="s">
        <v>17</v>
      </c>
      <c r="T23" s="280">
        <f>AD15</f>
        <v>2</v>
      </c>
      <c r="U23" s="395">
        <f>AF17</f>
        <v>1</v>
      </c>
      <c r="V23" s="279" t="s">
        <v>17</v>
      </c>
      <c r="W23" s="280">
        <f>AD17</f>
        <v>2</v>
      </c>
      <c r="X23" s="399" t="str">
        <f>AF19</f>
        <v> </v>
      </c>
      <c r="Y23" s="397" t="s">
        <v>17</v>
      </c>
      <c r="Z23" s="398" t="str">
        <f>AD19</f>
        <v> </v>
      </c>
      <c r="AA23" s="395">
        <f>AF21</f>
        <v>1</v>
      </c>
      <c r="AB23" s="279" t="s">
        <v>17</v>
      </c>
      <c r="AC23" s="280">
        <f>AD21</f>
        <v>2</v>
      </c>
      <c r="AD23" s="524"/>
      <c r="AE23" s="525"/>
      <c r="AF23" s="526"/>
      <c r="AG23" s="85">
        <f>IF(BP23&gt;0,BL23," ")</f>
        <v>11</v>
      </c>
      <c r="AH23" s="179">
        <f>IF(BP23&gt;0,BM23," ")</f>
        <v>12</v>
      </c>
      <c r="AI23" s="180" t="s">
        <v>17</v>
      </c>
      <c r="AJ23" s="178">
        <f>IF(BP23&gt;0,BO23," ")</f>
        <v>12</v>
      </c>
      <c r="AK23" s="263" t="s">
        <v>80</v>
      </c>
      <c r="AM23" s="30">
        <v>3</v>
      </c>
      <c r="AO23" s="30">
        <v>5</v>
      </c>
      <c r="AP23" s="30">
        <v>0</v>
      </c>
      <c r="AR23" s="30">
        <v>11</v>
      </c>
      <c r="AT23" s="253"/>
      <c r="AZ23" s="235"/>
      <c r="BA23" s="235"/>
      <c r="BB23" s="235"/>
      <c r="BC23" s="235"/>
      <c r="BD23" s="235"/>
      <c r="BE23" s="236"/>
      <c r="BF23" s="235"/>
      <c r="BG23" s="235"/>
      <c r="BH23" s="235"/>
      <c r="BI23" s="235"/>
      <c r="BJ23" s="235"/>
      <c r="BL23" s="303">
        <f>SUM(C22:AC22)</f>
        <v>11</v>
      </c>
      <c r="BM23" s="69">
        <f>SUM(C23,F23,I23,L23,O23,R23,U23,X23,AA23)</f>
        <v>12</v>
      </c>
      <c r="BN23" s="70" t="s">
        <v>17</v>
      </c>
      <c r="BO23" s="69">
        <f>SUM(E23,H23,K23,N23,Q23,T23,W23,Z23,AC23)</f>
        <v>12</v>
      </c>
      <c r="BP23" s="69">
        <f>BM23+BO23</f>
        <v>24</v>
      </c>
    </row>
    <row r="25" spans="2:20" ht="23.25">
      <c r="B25" s="302" t="s">
        <v>124</v>
      </c>
      <c r="C25" s="237"/>
      <c r="D25" s="238"/>
      <c r="E25" s="252" t="s">
        <v>102</v>
      </c>
      <c r="F25" s="238"/>
      <c r="G25" s="239"/>
      <c r="H25" s="239"/>
      <c r="I25" s="240"/>
      <c r="J25" s="241"/>
      <c r="K25" s="241"/>
      <c r="L25" s="250"/>
      <c r="M25" s="250"/>
      <c r="N25" s="250"/>
      <c r="O25" s="250" t="s">
        <v>262</v>
      </c>
      <c r="P25" s="250"/>
      <c r="Q25" s="250"/>
      <c r="R25" s="250"/>
      <c r="S25" s="250"/>
      <c r="T25" s="250"/>
    </row>
    <row r="27" spans="2:14" ht="23.25">
      <c r="B27" s="256"/>
      <c r="E27" s="487" t="s">
        <v>169</v>
      </c>
      <c r="N27" s="365"/>
    </row>
    <row r="28" spans="2:32" ht="23.25">
      <c r="B28" s="256"/>
      <c r="C28" s="275"/>
      <c r="D28" s="275"/>
      <c r="E28" s="487" t="s">
        <v>168</v>
      </c>
      <c r="F28" s="275"/>
      <c r="G28" s="275"/>
      <c r="H28" s="275"/>
      <c r="N28" s="276"/>
      <c r="U28" s="275"/>
      <c r="X28" s="275"/>
      <c r="Y28" s="275"/>
      <c r="Z28" s="275"/>
      <c r="AA28" s="275"/>
      <c r="AB28" s="275"/>
      <c r="AC28" s="275"/>
      <c r="AD28" s="275"/>
      <c r="AE28" s="275"/>
      <c r="AF28" s="275"/>
    </row>
    <row r="29" spans="2:32" ht="12.75">
      <c r="B29" s="276"/>
      <c r="C29" s="275"/>
      <c r="D29" s="275"/>
      <c r="E29" s="275"/>
      <c r="F29" s="275"/>
      <c r="G29" s="275"/>
      <c r="H29" s="275"/>
      <c r="N29" s="276"/>
      <c r="U29" s="275"/>
      <c r="X29" s="275"/>
      <c r="Y29" s="275"/>
      <c r="Z29" s="275"/>
      <c r="AA29" s="275"/>
      <c r="AB29" s="275"/>
      <c r="AC29" s="275"/>
      <c r="AD29" s="275"/>
      <c r="AE29" s="275"/>
      <c r="AF29" s="275"/>
    </row>
    <row r="30" spans="2:32" ht="12.75">
      <c r="B30" s="276"/>
      <c r="C30" s="275"/>
      <c r="D30" s="275"/>
      <c r="E30" s="275"/>
      <c r="F30" s="275"/>
      <c r="G30" s="275"/>
      <c r="H30" s="275"/>
      <c r="N30" s="276"/>
      <c r="U30" s="275"/>
      <c r="X30" s="275"/>
      <c r="Y30" s="275"/>
      <c r="Z30" s="275"/>
      <c r="AA30" s="275"/>
      <c r="AB30" s="275"/>
      <c r="AC30" s="275"/>
      <c r="AD30" s="275"/>
      <c r="AE30" s="275"/>
      <c r="AF30" s="275"/>
    </row>
    <row r="31" spans="2:21" ht="12.75">
      <c r="B31" s="276"/>
      <c r="C31" s="275"/>
      <c r="D31" s="275"/>
      <c r="E31" s="275"/>
      <c r="F31" s="275"/>
      <c r="G31" s="275"/>
      <c r="H31" s="275"/>
      <c r="N31" s="276"/>
      <c r="U31" s="275"/>
    </row>
    <row r="32" spans="14:21" ht="12.75">
      <c r="N32" s="276"/>
      <c r="U32" s="275"/>
    </row>
  </sheetData>
  <sheetProtection/>
  <mergeCells count="112">
    <mergeCell ref="I3:K3"/>
    <mergeCell ref="L3:N3"/>
    <mergeCell ref="X4:Z4"/>
    <mergeCell ref="O3:Q3"/>
    <mergeCell ref="R3:T3"/>
    <mergeCell ref="U3:W3"/>
    <mergeCell ref="X3:Z3"/>
    <mergeCell ref="AH3:AJ3"/>
    <mergeCell ref="C4:E5"/>
    <mergeCell ref="F4:H4"/>
    <mergeCell ref="I4:K4"/>
    <mergeCell ref="L4:N4"/>
    <mergeCell ref="O4:Q4"/>
    <mergeCell ref="R4:T4"/>
    <mergeCell ref="U4:W4"/>
    <mergeCell ref="C3:E3"/>
    <mergeCell ref="F3:H3"/>
    <mergeCell ref="C6:E6"/>
    <mergeCell ref="F6:H7"/>
    <mergeCell ref="I6:K6"/>
    <mergeCell ref="L6:N6"/>
    <mergeCell ref="U6:W6"/>
    <mergeCell ref="X6:Z6"/>
    <mergeCell ref="O6:Q6"/>
    <mergeCell ref="R6:T6"/>
    <mergeCell ref="O8:Q8"/>
    <mergeCell ref="R8:T8"/>
    <mergeCell ref="U8:W8"/>
    <mergeCell ref="X8:Z8"/>
    <mergeCell ref="C10:E10"/>
    <mergeCell ref="F10:H10"/>
    <mergeCell ref="I10:K10"/>
    <mergeCell ref="X10:Z10"/>
    <mergeCell ref="O10:Q10"/>
    <mergeCell ref="R10:T10"/>
    <mergeCell ref="U10:W10"/>
    <mergeCell ref="C8:E8"/>
    <mergeCell ref="F8:H8"/>
    <mergeCell ref="I8:K9"/>
    <mergeCell ref="L8:N8"/>
    <mergeCell ref="O12:Q13"/>
    <mergeCell ref="R12:T12"/>
    <mergeCell ref="L14:N14"/>
    <mergeCell ref="L10:N11"/>
    <mergeCell ref="I16:K16"/>
    <mergeCell ref="F18:H18"/>
    <mergeCell ref="I18:K18"/>
    <mergeCell ref="C12:E12"/>
    <mergeCell ref="F12:H12"/>
    <mergeCell ref="I12:K12"/>
    <mergeCell ref="C18:E18"/>
    <mergeCell ref="F14:H14"/>
    <mergeCell ref="I14:K14"/>
    <mergeCell ref="C14:E14"/>
    <mergeCell ref="AD3:AF3"/>
    <mergeCell ref="AD4:AF4"/>
    <mergeCell ref="L16:N16"/>
    <mergeCell ref="O16:Q16"/>
    <mergeCell ref="R16:T16"/>
    <mergeCell ref="L12:N12"/>
    <mergeCell ref="U12:W12"/>
    <mergeCell ref="X12:Z12"/>
    <mergeCell ref="X14:Z14"/>
    <mergeCell ref="R14:T15"/>
    <mergeCell ref="W1:X1"/>
    <mergeCell ref="X16:Z16"/>
    <mergeCell ref="AA3:AC3"/>
    <mergeCell ref="AA4:AC4"/>
    <mergeCell ref="AA6:AC6"/>
    <mergeCell ref="AA8:AC8"/>
    <mergeCell ref="AA10:AC10"/>
    <mergeCell ref="AA12:AC12"/>
    <mergeCell ref="U16:W17"/>
    <mergeCell ref="U14:W14"/>
    <mergeCell ref="AD14:AF14"/>
    <mergeCell ref="AD16:AF16"/>
    <mergeCell ref="R20:T20"/>
    <mergeCell ref="C20:E20"/>
    <mergeCell ref="F20:H20"/>
    <mergeCell ref="I20:K20"/>
    <mergeCell ref="L20:N20"/>
    <mergeCell ref="C16:E16"/>
    <mergeCell ref="O14:Q14"/>
    <mergeCell ref="F16:H16"/>
    <mergeCell ref="AD6:AF6"/>
    <mergeCell ref="AD8:AF8"/>
    <mergeCell ref="AD10:AF10"/>
    <mergeCell ref="AD12:AF12"/>
    <mergeCell ref="R18:T18"/>
    <mergeCell ref="R22:T22"/>
    <mergeCell ref="O20:Q20"/>
    <mergeCell ref="AA14:AC14"/>
    <mergeCell ref="AA16:AC16"/>
    <mergeCell ref="X20:Z20"/>
    <mergeCell ref="X22:Z22"/>
    <mergeCell ref="X18:Z19"/>
    <mergeCell ref="AD18:AF18"/>
    <mergeCell ref="AA20:AC21"/>
    <mergeCell ref="AD22:AF23"/>
    <mergeCell ref="AD20:AF20"/>
    <mergeCell ref="AA22:AC22"/>
    <mergeCell ref="AA18:AC18"/>
    <mergeCell ref="L18:N18"/>
    <mergeCell ref="U18:W18"/>
    <mergeCell ref="C22:E22"/>
    <mergeCell ref="F22:H22"/>
    <mergeCell ref="I22:K22"/>
    <mergeCell ref="L22:N22"/>
    <mergeCell ref="U20:W20"/>
    <mergeCell ref="O18:Q18"/>
    <mergeCell ref="U22:W22"/>
    <mergeCell ref="O22:Q22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L122"/>
  <sheetViews>
    <sheetView zoomScale="75" zoomScaleNormal="75" zoomScalePageLayoutView="0" workbookViewId="0" topLeftCell="A51">
      <selection activeCell="C64" sqref="C64:M67"/>
    </sheetView>
  </sheetViews>
  <sheetFormatPr defaultColWidth="10.28125" defaultRowHeight="12.75"/>
  <cols>
    <col min="1" max="1" width="0.42578125" style="1" customWidth="1"/>
    <col min="2" max="2" width="3.14062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88" t="s">
        <v>38</v>
      </c>
      <c r="H1" s="89"/>
      <c r="I1" s="89"/>
    </row>
    <row r="2" spans="6:9" ht="4.5" customHeight="1">
      <c r="F2" s="88"/>
      <c r="H2" s="89"/>
      <c r="I2" s="89"/>
    </row>
    <row r="3" spans="3:24" ht="21">
      <c r="C3" s="90" t="s">
        <v>39</v>
      </c>
      <c r="D3" s="91" t="s">
        <v>40</v>
      </c>
      <c r="E3" s="90"/>
      <c r="F3" s="90"/>
      <c r="G3" s="90"/>
      <c r="H3" s="90"/>
      <c r="I3" s="90"/>
      <c r="J3" s="90"/>
      <c r="K3" s="90"/>
      <c r="L3" s="90"/>
      <c r="P3" s="580" t="s">
        <v>41</v>
      </c>
      <c r="Q3" s="580"/>
      <c r="R3" s="92"/>
      <c r="S3" s="92"/>
      <c r="T3" s="581">
        <f>'Utkání-výsledky'!$K$1</f>
        <v>2015</v>
      </c>
      <c r="U3" s="581"/>
      <c r="X3" s="93" t="s">
        <v>0</v>
      </c>
    </row>
    <row r="4" spans="3:33" ht="30">
      <c r="C4" s="94" t="s">
        <v>42</v>
      </c>
      <c r="D4" s="95"/>
      <c r="N4" s="96">
        <v>2</v>
      </c>
      <c r="P4" s="582" t="str">
        <f>IF(N4=1,P6,IF(N4=2,P7,IF(N4=3,P8,IF(N4=4,P9,IF(N4=5,P10,IF(N4=6,P11," "))))))</f>
        <v>MUŽI  II.</v>
      </c>
      <c r="Q4" s="583"/>
      <c r="R4" s="583"/>
      <c r="S4" s="583"/>
      <c r="T4" s="583"/>
      <c r="U4" s="584"/>
      <c r="W4" s="97" t="s">
        <v>1</v>
      </c>
      <c r="X4" s="98" t="s">
        <v>2</v>
      </c>
      <c r="AA4" s="1" t="s">
        <v>43</v>
      </c>
      <c r="AB4" s="291" t="s">
        <v>110</v>
      </c>
      <c r="AC4" s="292" t="s">
        <v>109</v>
      </c>
      <c r="AD4" s="292" t="s">
        <v>44</v>
      </c>
      <c r="AE4" s="292" t="s">
        <v>45</v>
      </c>
      <c r="AF4" s="292" t="s">
        <v>46</v>
      </c>
      <c r="AG4" s="292"/>
    </row>
    <row r="5" spans="3:33" ht="9" customHeight="1">
      <c r="C5" s="94"/>
      <c r="D5" s="99"/>
      <c r="E5" s="99"/>
      <c r="F5" s="99"/>
      <c r="G5" s="94"/>
      <c r="H5" s="94"/>
      <c r="I5" s="94"/>
      <c r="J5" s="99"/>
      <c r="K5" s="99"/>
      <c r="L5" s="99"/>
      <c r="M5" s="94"/>
      <c r="N5" s="94"/>
      <c r="O5" s="94"/>
      <c r="P5" s="100"/>
      <c r="Q5" s="100"/>
      <c r="R5" s="100"/>
      <c r="S5" s="94"/>
      <c r="T5" s="94"/>
      <c r="U5" s="99"/>
      <c r="AB5" s="570"/>
      <c r="AC5" s="571"/>
      <c r="AD5" s="571"/>
      <c r="AE5" s="571"/>
      <c r="AF5" s="571"/>
      <c r="AG5" s="571"/>
    </row>
    <row r="6" spans="3:32" ht="14.25" customHeight="1">
      <c r="C6" s="94" t="s">
        <v>47</v>
      </c>
      <c r="D6" s="140"/>
      <c r="E6" s="101"/>
      <c r="F6" s="101"/>
      <c r="N6" s="102">
        <v>1</v>
      </c>
      <c r="P6" s="571" t="s">
        <v>48</v>
      </c>
      <c r="Q6" s="571"/>
      <c r="R6" s="571"/>
      <c r="S6" s="571"/>
      <c r="T6" s="571"/>
      <c r="U6" s="571"/>
      <c r="W6" s="103">
        <v>1</v>
      </c>
      <c r="X6" s="104" t="str">
        <f>IF($N$4=1,AA6,IF($N$4=2,AB6,IF($N$4=3,AC6,IF($N$4=4,AD6,IF($N$4=5,AE6,IF($N$4=6,AF6," "))))))</f>
        <v>Mexico</v>
      </c>
      <c r="AB6" s="248" t="str">
        <f>'Utkání-výsledky'!N4</f>
        <v>Mexico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</row>
    <row r="7" spans="3:32" ht="16.5" customHeight="1">
      <c r="C7" s="94" t="s">
        <v>49</v>
      </c>
      <c r="D7" s="183"/>
      <c r="E7" s="106"/>
      <c r="F7" s="106"/>
      <c r="N7" s="102">
        <v>2</v>
      </c>
      <c r="P7" s="570" t="s">
        <v>50</v>
      </c>
      <c r="Q7" s="571"/>
      <c r="R7" s="571"/>
      <c r="S7" s="571"/>
      <c r="T7" s="571"/>
      <c r="U7" s="571"/>
      <c r="W7" s="103">
        <v>2</v>
      </c>
      <c r="X7" s="104" t="str">
        <f aca="true" t="shared" si="0" ref="X7:X13">IF($N$4=1,AA7,IF($N$4=2,AB7,IF($N$4=3,AC7,IF($N$4=4,AD7,IF($N$4=5,AE7,IF($N$4=6,AF7," "))))))</f>
        <v>Stará Ves</v>
      </c>
      <c r="AB7" s="248" t="str">
        <f>'Utkání-výsledky'!N5</f>
        <v>Stará Ves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</row>
    <row r="8" spans="3:32" ht="15" customHeight="1">
      <c r="C8" s="94"/>
      <c r="N8" s="102">
        <v>3</v>
      </c>
      <c r="P8" s="570" t="s">
        <v>109</v>
      </c>
      <c r="Q8" s="571"/>
      <c r="R8" s="571"/>
      <c r="S8" s="571"/>
      <c r="T8" s="571"/>
      <c r="U8" s="571"/>
      <c r="W8" s="103">
        <v>3</v>
      </c>
      <c r="X8" s="104" t="str">
        <f t="shared" si="0"/>
        <v>Hukvaldy</v>
      </c>
      <c r="AB8" s="248" t="str">
        <f>'Utkání-výsledky'!N6</f>
        <v>Hukvaldy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</row>
    <row r="9" spans="2:32" ht="18.75">
      <c r="B9" s="107">
        <v>10</v>
      </c>
      <c r="C9" s="90" t="s">
        <v>52</v>
      </c>
      <c r="D9" s="307" t="str">
        <f>VLOOKUP(B9,W6:X15,2)</f>
        <v>Proskovice B</v>
      </c>
      <c r="E9" s="305"/>
      <c r="F9" s="305"/>
      <c r="G9" s="305"/>
      <c r="H9" s="305"/>
      <c r="I9" s="306"/>
      <c r="N9" s="102">
        <v>4</v>
      </c>
      <c r="P9" s="574" t="s">
        <v>51</v>
      </c>
      <c r="Q9" s="574"/>
      <c r="R9" s="574"/>
      <c r="S9" s="574"/>
      <c r="T9" s="574"/>
      <c r="U9" s="574"/>
      <c r="W9" s="103">
        <v>4</v>
      </c>
      <c r="X9" s="104" t="str">
        <f t="shared" si="0"/>
        <v>Hrabová</v>
      </c>
      <c r="AB9" s="248" t="str">
        <f>'Utkání-výsledky'!N7</f>
        <v>Hrabová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</row>
    <row r="10" spans="2:32" ht="19.5" customHeight="1">
      <c r="B10" s="107">
        <v>8</v>
      </c>
      <c r="C10" s="90" t="s">
        <v>54</v>
      </c>
      <c r="D10" s="307" t="str">
        <f>VLOOKUP(B10,W6:X15,2)</f>
        <v>Volný LOS</v>
      </c>
      <c r="E10" s="305"/>
      <c r="F10" s="305"/>
      <c r="G10" s="305"/>
      <c r="H10" s="305"/>
      <c r="I10" s="306"/>
      <c r="N10" s="102">
        <v>5</v>
      </c>
      <c r="P10" s="574" t="s">
        <v>53</v>
      </c>
      <c r="Q10" s="574"/>
      <c r="R10" s="574"/>
      <c r="S10" s="574"/>
      <c r="T10" s="574"/>
      <c r="U10" s="574"/>
      <c r="W10" s="103">
        <v>5</v>
      </c>
      <c r="X10" s="104" t="str">
        <f t="shared" si="0"/>
        <v>Hrabůvka B</v>
      </c>
      <c r="AB10" s="248" t="str">
        <f>'Utkání-výsledky'!N8</f>
        <v>Hrabůvka B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</row>
    <row r="11" spans="14:32" ht="15.75" customHeight="1">
      <c r="N11" s="102">
        <v>6</v>
      </c>
      <c r="P11" s="574" t="s">
        <v>55</v>
      </c>
      <c r="Q11" s="574"/>
      <c r="R11" s="574"/>
      <c r="S11" s="574"/>
      <c r="T11" s="574"/>
      <c r="U11" s="574"/>
      <c r="W11" s="103">
        <v>6</v>
      </c>
      <c r="X11" s="104" t="str">
        <f t="shared" si="0"/>
        <v>Výškovice B</v>
      </c>
      <c r="AB11" s="248" t="str">
        <f>'Utkání-výsledky'!N9</f>
        <v>Výškovice B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</row>
    <row r="12" spans="3:38" ht="15">
      <c r="C12" s="108" t="s">
        <v>56</v>
      </c>
      <c r="D12" s="109"/>
      <c r="E12" s="575" t="s">
        <v>57</v>
      </c>
      <c r="F12" s="576"/>
      <c r="G12" s="576"/>
      <c r="H12" s="576"/>
      <c r="I12" s="576"/>
      <c r="J12" s="576"/>
      <c r="K12" s="576"/>
      <c r="L12" s="576"/>
      <c r="M12" s="576"/>
      <c r="N12" s="576" t="s">
        <v>58</v>
      </c>
      <c r="O12" s="576"/>
      <c r="P12" s="576"/>
      <c r="Q12" s="576"/>
      <c r="R12" s="576"/>
      <c r="S12" s="576"/>
      <c r="T12" s="576"/>
      <c r="U12" s="576"/>
      <c r="V12" s="110"/>
      <c r="W12" s="103">
        <v>7</v>
      </c>
      <c r="X12" s="104" t="str">
        <f t="shared" si="0"/>
        <v>Krmelín B</v>
      </c>
      <c r="AB12" s="248" t="str">
        <f>'Utkání-výsledky'!N10</f>
        <v>Krmelín B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94"/>
      <c r="AH12" s="111"/>
      <c r="AI12" s="111"/>
      <c r="AJ12" s="93" t="s">
        <v>0</v>
      </c>
      <c r="AK12" s="111"/>
      <c r="AL12" s="111"/>
    </row>
    <row r="13" spans="2:38" ht="21" customHeight="1">
      <c r="B13" s="112"/>
      <c r="C13" s="113" t="s">
        <v>7</v>
      </c>
      <c r="D13" s="114" t="s">
        <v>8</v>
      </c>
      <c r="E13" s="579" t="s">
        <v>59</v>
      </c>
      <c r="F13" s="568"/>
      <c r="G13" s="569"/>
      <c r="H13" s="567" t="s">
        <v>60</v>
      </c>
      <c r="I13" s="568"/>
      <c r="J13" s="569" t="s">
        <v>60</v>
      </c>
      <c r="K13" s="567" t="s">
        <v>61</v>
      </c>
      <c r="L13" s="568"/>
      <c r="M13" s="568" t="s">
        <v>61</v>
      </c>
      <c r="N13" s="567" t="s">
        <v>62</v>
      </c>
      <c r="O13" s="568"/>
      <c r="P13" s="569"/>
      <c r="Q13" s="567" t="s">
        <v>63</v>
      </c>
      <c r="R13" s="568"/>
      <c r="S13" s="569"/>
      <c r="T13" s="115" t="s">
        <v>64</v>
      </c>
      <c r="U13" s="116"/>
      <c r="V13" s="117"/>
      <c r="W13" s="103">
        <v>8</v>
      </c>
      <c r="X13" s="104" t="str">
        <f t="shared" si="0"/>
        <v>Volný LOS</v>
      </c>
      <c r="AB13" s="248" t="str">
        <f>'Utkání-výsledky'!N11</f>
        <v>Volný LOS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9" t="s">
        <v>59</v>
      </c>
      <c r="AH13" s="9" t="s">
        <v>60</v>
      </c>
      <c r="AI13" s="9" t="s">
        <v>61</v>
      </c>
      <c r="AJ13" s="9" t="s">
        <v>59</v>
      </c>
      <c r="AK13" s="9" t="s">
        <v>60</v>
      </c>
      <c r="AL13" s="9" t="s">
        <v>61</v>
      </c>
    </row>
    <row r="14" spans="2:38" ht="24.75" customHeight="1">
      <c r="B14" s="118" t="s">
        <v>59</v>
      </c>
      <c r="C14" s="448"/>
      <c r="D14" s="428"/>
      <c r="E14" s="429"/>
      <c r="F14" s="144" t="s">
        <v>17</v>
      </c>
      <c r="G14" s="430"/>
      <c r="H14" s="231"/>
      <c r="I14" s="232" t="s">
        <v>17</v>
      </c>
      <c r="J14" s="431"/>
      <c r="K14" s="145"/>
      <c r="L14" s="144" t="s">
        <v>17</v>
      </c>
      <c r="M14" s="233"/>
      <c r="N14" s="158">
        <f>E14+H14+K14</f>
        <v>0</v>
      </c>
      <c r="O14" s="159" t="s">
        <v>17</v>
      </c>
      <c r="P14" s="160">
        <f>G14+J14+M14</f>
        <v>0</v>
      </c>
      <c r="Q14" s="158">
        <f>SUM(AG14:AI14)</f>
        <v>0</v>
      </c>
      <c r="R14" s="159" t="s">
        <v>17</v>
      </c>
      <c r="S14" s="160">
        <f>SUM(AJ14:AL14)</f>
        <v>0</v>
      </c>
      <c r="T14" s="161">
        <f>IF(Q14&gt;S14,1,0)</f>
        <v>0</v>
      </c>
      <c r="U14" s="162">
        <f>IF(S14&gt;Q14,1,0)</f>
        <v>0</v>
      </c>
      <c r="V14" s="110"/>
      <c r="W14" s="103">
        <v>9</v>
      </c>
      <c r="X14" s="104" t="str">
        <f>IF($N$4=1,AA14,IF($N$4=2,AB14,IF($N$4=3,AC14,IF($N$4=4,AD14,IF($N$4=5,AE14,IF($N$4=6,AF14," "))))))</f>
        <v>Nová Bělá</v>
      </c>
      <c r="AB14" s="248" t="str">
        <f>'Utkání-výsledky'!N12</f>
        <v>Nová Bělá</v>
      </c>
      <c r="AG14" s="124">
        <f>IF(E14&gt;G14,1,0)</f>
        <v>0</v>
      </c>
      <c r="AH14" s="124">
        <f>IF(H14&gt;J14,1,0)</f>
        <v>0</v>
      </c>
      <c r="AI14" s="124">
        <f>IF(K14+M14&gt;0,IF(K14&gt;M14,1,0),0)</f>
        <v>0</v>
      </c>
      <c r="AJ14" s="124">
        <f>IF(G14&gt;E14,1,0)</f>
        <v>0</v>
      </c>
      <c r="AK14" s="124">
        <f>IF(J14&gt;H14,1,0)</f>
        <v>0</v>
      </c>
      <c r="AL14" s="124">
        <f>IF(K14+M14&gt;0,IF(M14&gt;K14,1,0),0)</f>
        <v>0</v>
      </c>
    </row>
    <row r="15" spans="2:38" ht="24" customHeight="1">
      <c r="B15" s="118" t="s">
        <v>60</v>
      </c>
      <c r="C15" s="449"/>
      <c r="D15" s="433"/>
      <c r="E15" s="434"/>
      <c r="F15" s="232" t="s">
        <v>17</v>
      </c>
      <c r="G15" s="431"/>
      <c r="H15" s="145"/>
      <c r="I15" s="144" t="s">
        <v>17</v>
      </c>
      <c r="J15" s="430"/>
      <c r="K15" s="231"/>
      <c r="L15" s="232" t="s">
        <v>17</v>
      </c>
      <c r="M15" s="146"/>
      <c r="N15" s="158">
        <f>E15+H15+K15</f>
        <v>0</v>
      </c>
      <c r="O15" s="159" t="s">
        <v>17</v>
      </c>
      <c r="P15" s="160">
        <f>G15+J15+M15</f>
        <v>0</v>
      </c>
      <c r="Q15" s="158">
        <f>SUM(AG15:AI15)</f>
        <v>0</v>
      </c>
      <c r="R15" s="159" t="s">
        <v>17</v>
      </c>
      <c r="S15" s="160">
        <f>SUM(AJ15:AL15)</f>
        <v>0</v>
      </c>
      <c r="T15" s="161">
        <f>IF(Q15&gt;S15,1,0)</f>
        <v>0</v>
      </c>
      <c r="U15" s="162">
        <f>IF(S15&gt;Q15,1,0)</f>
        <v>0</v>
      </c>
      <c r="V15" s="110"/>
      <c r="W15" s="103">
        <v>10</v>
      </c>
      <c r="X15" s="104" t="str">
        <f>IF($N$4=1,AA15,IF($N$4=2,AB15,IF($N$4=3,AC15,IF($N$4=4,AD15,IF($N$4=5,AE15,IF($N$4=6,AF15," "))))))</f>
        <v>Proskovice B</v>
      </c>
      <c r="AB15" s="248" t="str">
        <f>'Utkání-výsledky'!N13</f>
        <v>Proskovice B</v>
      </c>
      <c r="AG15" s="124">
        <f>IF(E15&gt;G15,1,0)</f>
        <v>0</v>
      </c>
      <c r="AH15" s="124">
        <f>IF(H15&gt;J15,1,0)</f>
        <v>0</v>
      </c>
      <c r="AI15" s="124">
        <f>IF(K15+M15&gt;0,IF(K15&gt;M15,1,0),0)</f>
        <v>0</v>
      </c>
      <c r="AJ15" s="124">
        <f>IF(G15&gt;E15,1,0)</f>
        <v>0</v>
      </c>
      <c r="AK15" s="124">
        <f>IF(J15&gt;H15,1,0)</f>
        <v>0</v>
      </c>
      <c r="AL15" s="124">
        <f>IF(K15+M15&gt;0,IF(M15&gt;K15,1,0),0)</f>
        <v>0</v>
      </c>
    </row>
    <row r="16" spans="2:38" ht="20.25" customHeight="1">
      <c r="B16" s="572" t="s">
        <v>61</v>
      </c>
      <c r="C16" s="450"/>
      <c r="D16" s="451"/>
      <c r="E16" s="436"/>
      <c r="F16" s="295" t="s">
        <v>17</v>
      </c>
      <c r="G16" s="437"/>
      <c r="H16" s="438"/>
      <c r="I16" s="439" t="s">
        <v>17</v>
      </c>
      <c r="J16" s="440"/>
      <c r="K16" s="293"/>
      <c r="L16" s="295" t="s">
        <v>17</v>
      </c>
      <c r="M16" s="297"/>
      <c r="N16" s="611">
        <f>E16+H16+K16</f>
        <v>0</v>
      </c>
      <c r="O16" s="609" t="s">
        <v>17</v>
      </c>
      <c r="P16" s="613">
        <f>G16+J16+M16</f>
        <v>0</v>
      </c>
      <c r="Q16" s="611">
        <f>SUM(AG16:AI16)</f>
        <v>0</v>
      </c>
      <c r="R16" s="609" t="s">
        <v>17</v>
      </c>
      <c r="S16" s="613">
        <f>SUM(AJ16:AL16)</f>
        <v>0</v>
      </c>
      <c r="T16" s="615">
        <f>IF(Q16&gt;S16,1,0)</f>
        <v>0</v>
      </c>
      <c r="U16" s="607">
        <f>IF(S16&gt;Q16,1,0)</f>
        <v>0</v>
      </c>
      <c r="V16" s="125"/>
      <c r="AG16" s="124">
        <f>IF(E16&gt;G16,1,0)</f>
        <v>0</v>
      </c>
      <c r="AH16" s="124">
        <f>IF(H16&gt;J16,1,0)</f>
        <v>0</v>
      </c>
      <c r="AI16" s="124">
        <f>IF(K16+M16&gt;0,IF(K16&gt;M16,1,0),0)</f>
        <v>0</v>
      </c>
      <c r="AJ16" s="124">
        <f>IF(G16&gt;E16,1,0)</f>
        <v>0</v>
      </c>
      <c r="AK16" s="124">
        <f>IF(J16&gt;H16,1,0)</f>
        <v>0</v>
      </c>
      <c r="AL16" s="124">
        <f>IF(K16+M16&gt;0,IF(M16&gt;K16,1,0),0)</f>
        <v>0</v>
      </c>
    </row>
    <row r="17" spans="2:22" ht="21" customHeight="1">
      <c r="B17" s="573"/>
      <c r="C17" s="452"/>
      <c r="D17" s="453"/>
      <c r="E17" s="443"/>
      <c r="F17" s="296"/>
      <c r="G17" s="444"/>
      <c r="H17" s="445"/>
      <c r="I17" s="446"/>
      <c r="J17" s="447"/>
      <c r="K17" s="294"/>
      <c r="L17" s="296"/>
      <c r="M17" s="298"/>
      <c r="N17" s="612"/>
      <c r="O17" s="610"/>
      <c r="P17" s="614"/>
      <c r="Q17" s="612"/>
      <c r="R17" s="610"/>
      <c r="S17" s="614"/>
      <c r="T17" s="616"/>
      <c r="U17" s="608"/>
      <c r="V17" s="125"/>
    </row>
    <row r="18" spans="2:22" ht="23.25" customHeight="1">
      <c r="B18" s="126"/>
      <c r="C18" s="163" t="s">
        <v>65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5">
        <f>SUM(N14:N17)</f>
        <v>0</v>
      </c>
      <c r="O18" s="159" t="s">
        <v>17</v>
      </c>
      <c r="P18" s="166">
        <f>SUM(P14:P17)</f>
        <v>0</v>
      </c>
      <c r="Q18" s="165">
        <f>SUM(Q14:Q17)</f>
        <v>0</v>
      </c>
      <c r="R18" s="167" t="s">
        <v>17</v>
      </c>
      <c r="S18" s="166">
        <f>SUM(S14:S17)</f>
        <v>0</v>
      </c>
      <c r="T18" s="161">
        <f>SUM(T14:T17)</f>
        <v>0</v>
      </c>
      <c r="U18" s="162">
        <f>SUM(U14:U17)</f>
        <v>0</v>
      </c>
      <c r="V18" s="110"/>
    </row>
    <row r="19" spans="2:27" ht="21" customHeight="1">
      <c r="B19" s="126"/>
      <c r="C19" s="8" t="s">
        <v>66</v>
      </c>
      <c r="D19" s="132" t="str">
        <f>IF(T18&gt;U18,D9,IF(U18&gt;T18,D10,IF(U18+T18=0," ","CHYBA ZADÁNÍ")))</f>
        <v> </v>
      </c>
      <c r="E19" s="127"/>
      <c r="F19" s="127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8"/>
      <c r="V19" s="133"/>
      <c r="AA19" s="134"/>
    </row>
    <row r="20" spans="2:22" ht="19.5" customHeight="1">
      <c r="B20" s="126"/>
      <c r="C20" s="8" t="s">
        <v>67</v>
      </c>
      <c r="G20" s="135"/>
      <c r="H20" s="135"/>
      <c r="I20" s="135"/>
      <c r="J20" s="135"/>
      <c r="K20" s="135"/>
      <c r="L20" s="135"/>
      <c r="M20" s="135"/>
      <c r="N20" s="133"/>
      <c r="O20" s="133"/>
      <c r="Q20" s="136"/>
      <c r="R20" s="136"/>
      <c r="S20" s="135"/>
      <c r="T20" s="135"/>
      <c r="U20" s="135"/>
      <c r="V20" s="133"/>
    </row>
    <row r="21" spans="10:20" ht="15">
      <c r="J21" s="5" t="s">
        <v>52</v>
      </c>
      <c r="K21" s="5"/>
      <c r="L21" s="5"/>
      <c r="T21" s="5" t="s">
        <v>54</v>
      </c>
    </row>
    <row r="22" spans="3:21" ht="15">
      <c r="C22" s="94" t="s">
        <v>68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</row>
    <row r="23" spans="3:21" ht="15"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</row>
    <row r="24" spans="3:21" ht="15"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</row>
    <row r="25" spans="3:21" ht="15"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</row>
    <row r="26" spans="2:21" ht="28.5" customHeight="1">
      <c r="B26" s="109"/>
      <c r="C26" s="109"/>
      <c r="D26" s="109"/>
      <c r="E26" s="109"/>
      <c r="F26" s="137" t="s">
        <v>38</v>
      </c>
      <c r="G26" s="109"/>
      <c r="H26" s="138"/>
      <c r="I26" s="138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</row>
    <row r="27" spans="6:9" ht="8.25" customHeight="1">
      <c r="F27" s="88"/>
      <c r="H27" s="89"/>
      <c r="I27" s="89"/>
    </row>
    <row r="28" spans="3:24" ht="21">
      <c r="C28" s="90" t="s">
        <v>39</v>
      </c>
      <c r="D28" s="91" t="s">
        <v>40</v>
      </c>
      <c r="E28" s="90"/>
      <c r="F28" s="90"/>
      <c r="G28" s="90"/>
      <c r="H28" s="90"/>
      <c r="I28" s="90"/>
      <c r="J28" s="90"/>
      <c r="K28" s="90"/>
      <c r="L28" s="90"/>
      <c r="P28" s="580" t="s">
        <v>41</v>
      </c>
      <c r="Q28" s="580"/>
      <c r="R28" s="92"/>
      <c r="S28" s="92"/>
      <c r="T28" s="581">
        <f>'Utkání-výsledky'!$K$1</f>
        <v>2015</v>
      </c>
      <c r="U28" s="581"/>
      <c r="X28" s="93" t="s">
        <v>0</v>
      </c>
    </row>
    <row r="29" spans="3:32" ht="18.75">
      <c r="C29" s="94" t="s">
        <v>42</v>
      </c>
      <c r="D29" s="139"/>
      <c r="N29" s="96">
        <v>2</v>
      </c>
      <c r="P29" s="582" t="str">
        <f>IF(N29=1,P31,IF(N29=2,P32,IF(N29=3,P33,IF(N29=4,P34,IF(N29=5,P35,IF(N29=6,P36," "))))))</f>
        <v>MUŽI  II.</v>
      </c>
      <c r="Q29" s="583"/>
      <c r="R29" s="583"/>
      <c r="S29" s="583"/>
      <c r="T29" s="583"/>
      <c r="U29" s="584"/>
      <c r="W29" s="97" t="s">
        <v>1</v>
      </c>
      <c r="X29" s="94" t="s">
        <v>2</v>
      </c>
      <c r="AA29" s="1" t="str">
        <f aca="true" t="shared" si="1" ref="AA29:AF29">AA4</f>
        <v>Muži I.</v>
      </c>
      <c r="AB29" s="1" t="str">
        <f t="shared" si="1"/>
        <v>Muži II. </v>
      </c>
      <c r="AC29" s="1" t="str">
        <f t="shared" si="1"/>
        <v>Neobsazeno</v>
      </c>
      <c r="AD29" s="1" t="str">
        <f t="shared" si="1"/>
        <v>Veterání I.</v>
      </c>
      <c r="AE29" s="1" t="str">
        <f t="shared" si="1"/>
        <v>Veterání II.</v>
      </c>
      <c r="AF29" s="1" t="str">
        <f t="shared" si="1"/>
        <v>Ženy</v>
      </c>
    </row>
    <row r="30" spans="3:21" ht="6.75" customHeight="1">
      <c r="C30" s="94"/>
      <c r="D30" s="99"/>
      <c r="E30" s="99"/>
      <c r="F30" s="99"/>
      <c r="G30" s="94"/>
      <c r="H30" s="94"/>
      <c r="I30" s="94"/>
      <c r="J30" s="99"/>
      <c r="K30" s="99"/>
      <c r="L30" s="99"/>
      <c r="M30" s="94"/>
      <c r="N30" s="94"/>
      <c r="O30" s="94"/>
      <c r="P30" s="100"/>
      <c r="Q30" s="100"/>
      <c r="R30" s="100"/>
      <c r="S30" s="94"/>
      <c r="T30" s="94"/>
      <c r="U30" s="99"/>
    </row>
    <row r="31" spans="3:32" ht="15.75" customHeight="1">
      <c r="C31" s="94" t="s">
        <v>47</v>
      </c>
      <c r="D31" s="140"/>
      <c r="E31" s="101"/>
      <c r="F31" s="101"/>
      <c r="N31" s="102">
        <v>1</v>
      </c>
      <c r="P31" s="571" t="s">
        <v>48</v>
      </c>
      <c r="Q31" s="571"/>
      <c r="R31" s="571"/>
      <c r="S31" s="571"/>
      <c r="T31" s="571"/>
      <c r="U31" s="571"/>
      <c r="W31" s="103">
        <v>1</v>
      </c>
      <c r="X31" s="104" t="str">
        <f>IF($N$4=1,AA31,IF($N$4=2,AB31,IF($N$4=3,AC31,IF($N$4=4,AD31,IF($N$4=5,AE31,IF($N$4=6,AF31," "))))))</f>
        <v>Mexico</v>
      </c>
      <c r="AA31" s="1">
        <f aca="true" t="shared" si="2" ref="AA31:AE38">AA6</f>
        <v>0</v>
      </c>
      <c r="AB31" s="1" t="str">
        <f>AB6</f>
        <v>Mexico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94" t="s">
        <v>49</v>
      </c>
      <c r="D32" s="183"/>
      <c r="E32" s="106"/>
      <c r="F32" s="106"/>
      <c r="N32" s="102">
        <v>2</v>
      </c>
      <c r="P32" s="570" t="s">
        <v>50</v>
      </c>
      <c r="Q32" s="571"/>
      <c r="R32" s="571"/>
      <c r="S32" s="571"/>
      <c r="T32" s="571"/>
      <c r="U32" s="571"/>
      <c r="W32" s="103">
        <v>2</v>
      </c>
      <c r="X32" s="104" t="str">
        <f aca="true" t="shared" si="4" ref="X32:X38">IF($N$4=1,AA32,IF($N$4=2,AB32,IF($N$4=3,AC32,IF($N$4=4,AD32,IF($N$4=5,AE32,IF($N$4=6,AF32," "))))))</f>
        <v>Stará Ves</v>
      </c>
      <c r="AA32" s="1">
        <f t="shared" si="2"/>
        <v>0</v>
      </c>
      <c r="AB32" s="1" t="str">
        <f t="shared" si="2"/>
        <v>Stará Ves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 customHeight="1">
      <c r="C33" s="94"/>
      <c r="N33" s="102">
        <v>3</v>
      </c>
      <c r="P33" s="570" t="s">
        <v>109</v>
      </c>
      <c r="Q33" s="571"/>
      <c r="R33" s="571"/>
      <c r="S33" s="571"/>
      <c r="T33" s="571"/>
      <c r="U33" s="571"/>
      <c r="W33" s="103">
        <v>3</v>
      </c>
      <c r="X33" s="104" t="str">
        <f t="shared" si="4"/>
        <v>Hukvaldy</v>
      </c>
      <c r="AA33" s="1">
        <f t="shared" si="2"/>
        <v>0</v>
      </c>
      <c r="AB33" s="1" t="str">
        <f t="shared" si="2"/>
        <v>Hukvaldy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107">
        <v>9</v>
      </c>
      <c r="C34" s="90" t="s">
        <v>52</v>
      </c>
      <c r="D34" s="307" t="str">
        <f>VLOOKUP(B34,W31:X40,2)</f>
        <v>Nová Bělá</v>
      </c>
      <c r="E34" s="305"/>
      <c r="F34" s="305"/>
      <c r="G34" s="305"/>
      <c r="H34" s="305"/>
      <c r="I34" s="306"/>
      <c r="N34" s="102">
        <v>4</v>
      </c>
      <c r="P34" s="574" t="s">
        <v>51</v>
      </c>
      <c r="Q34" s="574"/>
      <c r="R34" s="574"/>
      <c r="S34" s="574"/>
      <c r="T34" s="574"/>
      <c r="U34" s="574"/>
      <c r="W34" s="103">
        <v>4</v>
      </c>
      <c r="X34" s="104" t="str">
        <f t="shared" si="4"/>
        <v>Hrabová</v>
      </c>
      <c r="AA34" s="1">
        <f t="shared" si="2"/>
        <v>0</v>
      </c>
      <c r="AB34" s="1" t="str">
        <f t="shared" si="2"/>
        <v>Hrabová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107">
        <v>7</v>
      </c>
      <c r="C35" s="90" t="s">
        <v>54</v>
      </c>
      <c r="D35" s="307" t="str">
        <f>VLOOKUP(B35,W31:X40,2)</f>
        <v>Krmelín B</v>
      </c>
      <c r="E35" s="305"/>
      <c r="F35" s="305"/>
      <c r="G35" s="305"/>
      <c r="H35" s="305"/>
      <c r="I35" s="306"/>
      <c r="N35" s="102">
        <v>5</v>
      </c>
      <c r="P35" s="574" t="s">
        <v>53</v>
      </c>
      <c r="Q35" s="574"/>
      <c r="R35" s="574"/>
      <c r="S35" s="574"/>
      <c r="T35" s="574"/>
      <c r="U35" s="574"/>
      <c r="W35" s="103">
        <v>5</v>
      </c>
      <c r="X35" s="104" t="str">
        <f t="shared" si="4"/>
        <v>Hrabůvka B</v>
      </c>
      <c r="AA35" s="1">
        <f t="shared" si="2"/>
        <v>0</v>
      </c>
      <c r="AB35" s="1" t="str">
        <f t="shared" si="2"/>
        <v>Hrabůvka B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102">
        <v>6</v>
      </c>
      <c r="P36" s="574" t="s">
        <v>55</v>
      </c>
      <c r="Q36" s="574"/>
      <c r="R36" s="574"/>
      <c r="S36" s="574"/>
      <c r="T36" s="574"/>
      <c r="U36" s="574"/>
      <c r="W36" s="103">
        <v>6</v>
      </c>
      <c r="X36" s="104" t="str">
        <f t="shared" si="4"/>
        <v>Výškovice B</v>
      </c>
      <c r="AA36" s="1">
        <f t="shared" si="2"/>
        <v>0</v>
      </c>
      <c r="AB36" s="1" t="str">
        <f t="shared" si="2"/>
        <v>Výškovice B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108" t="s">
        <v>56</v>
      </c>
      <c r="D37" s="109"/>
      <c r="E37" s="575" t="s">
        <v>57</v>
      </c>
      <c r="F37" s="576"/>
      <c r="G37" s="576"/>
      <c r="H37" s="576"/>
      <c r="I37" s="576"/>
      <c r="J37" s="576"/>
      <c r="K37" s="576"/>
      <c r="L37" s="576"/>
      <c r="M37" s="576"/>
      <c r="N37" s="576" t="s">
        <v>58</v>
      </c>
      <c r="O37" s="576"/>
      <c r="P37" s="576"/>
      <c r="Q37" s="576"/>
      <c r="R37" s="576"/>
      <c r="S37" s="576"/>
      <c r="T37" s="576"/>
      <c r="U37" s="576"/>
      <c r="V37" s="110"/>
      <c r="W37" s="103">
        <v>7</v>
      </c>
      <c r="X37" s="104" t="str">
        <f t="shared" si="4"/>
        <v>Krmelín B</v>
      </c>
      <c r="AA37" s="1">
        <f t="shared" si="2"/>
        <v>0</v>
      </c>
      <c r="AB37" s="1" t="str">
        <f t="shared" si="2"/>
        <v>Krmelín B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8" ht="15">
      <c r="B38" s="112"/>
      <c r="C38" s="113" t="s">
        <v>7</v>
      </c>
      <c r="D38" s="114" t="s">
        <v>8</v>
      </c>
      <c r="E38" s="579" t="s">
        <v>59</v>
      </c>
      <c r="F38" s="568"/>
      <c r="G38" s="569"/>
      <c r="H38" s="567" t="s">
        <v>60</v>
      </c>
      <c r="I38" s="568"/>
      <c r="J38" s="569" t="s">
        <v>60</v>
      </c>
      <c r="K38" s="567" t="s">
        <v>61</v>
      </c>
      <c r="L38" s="568"/>
      <c r="M38" s="568" t="s">
        <v>61</v>
      </c>
      <c r="N38" s="567" t="s">
        <v>62</v>
      </c>
      <c r="O38" s="568"/>
      <c r="P38" s="569"/>
      <c r="Q38" s="567" t="s">
        <v>63</v>
      </c>
      <c r="R38" s="568"/>
      <c r="S38" s="569"/>
      <c r="T38" s="115" t="s">
        <v>64</v>
      </c>
      <c r="U38" s="116"/>
      <c r="V38" s="117"/>
      <c r="W38" s="103">
        <v>8</v>
      </c>
      <c r="X38" s="104" t="str">
        <f t="shared" si="4"/>
        <v>Volný LOS</v>
      </c>
      <c r="AA38" s="1">
        <f t="shared" si="2"/>
        <v>0</v>
      </c>
      <c r="AB38" s="1" t="str">
        <f t="shared" si="2"/>
        <v>Volný LOS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G38" s="9" t="s">
        <v>59</v>
      </c>
      <c r="AH38" s="9" t="s">
        <v>60</v>
      </c>
      <c r="AI38" s="9" t="s">
        <v>61</v>
      </c>
      <c r="AJ38" s="9" t="s">
        <v>59</v>
      </c>
      <c r="AK38" s="9" t="s">
        <v>60</v>
      </c>
      <c r="AL38" s="9" t="s">
        <v>61</v>
      </c>
    </row>
    <row r="39" spans="2:38" ht="24.75" customHeight="1">
      <c r="B39" s="118" t="s">
        <v>59</v>
      </c>
      <c r="C39" s="448"/>
      <c r="D39" s="428"/>
      <c r="E39" s="429"/>
      <c r="F39" s="144" t="s">
        <v>17</v>
      </c>
      <c r="G39" s="430"/>
      <c r="H39" s="231"/>
      <c r="I39" s="232" t="s">
        <v>17</v>
      </c>
      <c r="J39" s="431"/>
      <c r="K39" s="145"/>
      <c r="L39" s="144" t="s">
        <v>17</v>
      </c>
      <c r="M39" s="233"/>
      <c r="N39" s="147">
        <f>E39+H39+K39</f>
        <v>0</v>
      </c>
      <c r="O39" s="148" t="s">
        <v>17</v>
      </c>
      <c r="P39" s="149">
        <f>G39+J39+M39</f>
        <v>0</v>
      </c>
      <c r="Q39" s="147">
        <f>SUM(AG39:AI39)</f>
        <v>0</v>
      </c>
      <c r="R39" s="148" t="s">
        <v>17</v>
      </c>
      <c r="S39" s="149">
        <f>SUM(AJ39:AL39)</f>
        <v>0</v>
      </c>
      <c r="T39" s="122">
        <f>IF(Q39&gt;S39,1,0)</f>
        <v>0</v>
      </c>
      <c r="U39" s="123">
        <f>IF(S39&gt;Q39,1,0)</f>
        <v>0</v>
      </c>
      <c r="V39" s="110"/>
      <c r="W39" s="103">
        <v>9</v>
      </c>
      <c r="X39" s="104" t="str">
        <f>IF($N$4=1,AA39,IF($N$4=2,AB39,IF($N$4=3,AC39,IF($N$4=4,AD39,IF($N$4=5,AE39,IF($N$4=6,AF39," "))))))</f>
        <v>Nová Bělá</v>
      </c>
      <c r="AB39" s="1" t="str">
        <f>AB14</f>
        <v>Nová Bělá</v>
      </c>
      <c r="AG39" s="124">
        <f>IF(E39&gt;G39,1,0)</f>
        <v>0</v>
      </c>
      <c r="AH39" s="124">
        <f>IF(H39&gt;J39,1,0)</f>
        <v>0</v>
      </c>
      <c r="AI39" s="124">
        <f>IF(K39+M39&gt;0,IF(K39&gt;M39,1,0),0)</f>
        <v>0</v>
      </c>
      <c r="AJ39" s="124">
        <f>IF(G39&gt;E39,1,0)</f>
        <v>0</v>
      </c>
      <c r="AK39" s="124">
        <f>IF(J39&gt;H39,1,0)</f>
        <v>0</v>
      </c>
      <c r="AL39" s="124">
        <f>IF(K39+M39&gt;0,IF(M39&gt;K39,1,0),0)</f>
        <v>0</v>
      </c>
    </row>
    <row r="40" spans="2:38" ht="24.75" customHeight="1">
      <c r="B40" s="118" t="s">
        <v>60</v>
      </c>
      <c r="C40" s="449"/>
      <c r="D40" s="433"/>
      <c r="E40" s="434"/>
      <c r="F40" s="232" t="s">
        <v>17</v>
      </c>
      <c r="G40" s="431"/>
      <c r="H40" s="145"/>
      <c r="I40" s="144" t="s">
        <v>17</v>
      </c>
      <c r="J40" s="430"/>
      <c r="K40" s="231"/>
      <c r="L40" s="232" t="s">
        <v>17</v>
      </c>
      <c r="M40" s="146"/>
      <c r="N40" s="147">
        <f>E40+H40+K40</f>
        <v>0</v>
      </c>
      <c r="O40" s="148" t="s">
        <v>17</v>
      </c>
      <c r="P40" s="149">
        <f>G40+J40+M40</f>
        <v>0</v>
      </c>
      <c r="Q40" s="147">
        <f>SUM(AG40:AI40)</f>
        <v>0</v>
      </c>
      <c r="R40" s="148" t="s">
        <v>17</v>
      </c>
      <c r="S40" s="149">
        <f>SUM(AJ40:AL40)</f>
        <v>0</v>
      </c>
      <c r="T40" s="122">
        <f>IF(Q40&gt;S40,1,0)</f>
        <v>0</v>
      </c>
      <c r="U40" s="123">
        <f>IF(S40&gt;Q40,1,0)</f>
        <v>0</v>
      </c>
      <c r="V40" s="110"/>
      <c r="W40" s="103">
        <v>10</v>
      </c>
      <c r="X40" s="104" t="str">
        <f>IF($N$4=1,AA40,IF($N$4=2,AB40,IF($N$4=3,AC40,IF($N$4=4,AD40,IF($N$4=5,AE40,IF($N$4=6,AF40," "))))))</f>
        <v>Proskovice B</v>
      </c>
      <c r="AB40" s="1" t="str">
        <f>AB15</f>
        <v>Proskovice B</v>
      </c>
      <c r="AG40" s="124">
        <f>IF(E40&gt;G40,1,0)</f>
        <v>0</v>
      </c>
      <c r="AH40" s="124">
        <f>IF(H40&gt;J40,1,0)</f>
        <v>0</v>
      </c>
      <c r="AI40" s="124">
        <f>IF(K40+M40&gt;0,IF(K40&gt;M40,1,0),0)</f>
        <v>0</v>
      </c>
      <c r="AJ40" s="124">
        <f>IF(G40&gt;E40,1,0)</f>
        <v>0</v>
      </c>
      <c r="AK40" s="124">
        <f>IF(J40&gt;H40,1,0)</f>
        <v>0</v>
      </c>
      <c r="AL40" s="124">
        <f>IF(K40+M40&gt;0,IF(M40&gt;K40,1,0),0)</f>
        <v>0</v>
      </c>
    </row>
    <row r="41" spans="2:38" ht="24.75" customHeight="1">
      <c r="B41" s="572" t="s">
        <v>61</v>
      </c>
      <c r="C41" s="450"/>
      <c r="D41" s="451"/>
      <c r="E41" s="436"/>
      <c r="F41" s="295" t="s">
        <v>17</v>
      </c>
      <c r="G41" s="437"/>
      <c r="H41" s="438"/>
      <c r="I41" s="439" t="s">
        <v>17</v>
      </c>
      <c r="J41" s="440"/>
      <c r="K41" s="293"/>
      <c r="L41" s="295" t="s">
        <v>17</v>
      </c>
      <c r="M41" s="297"/>
      <c r="N41" s="559">
        <f>E41+H41+K41</f>
        <v>0</v>
      </c>
      <c r="O41" s="561" t="s">
        <v>17</v>
      </c>
      <c r="P41" s="557">
        <f>G41+J41+M41</f>
        <v>0</v>
      </c>
      <c r="Q41" s="559">
        <f>SUM(AG41:AI41)</f>
        <v>0</v>
      </c>
      <c r="R41" s="561" t="s">
        <v>17</v>
      </c>
      <c r="S41" s="557">
        <f>SUM(AJ41:AL41)</f>
        <v>0</v>
      </c>
      <c r="T41" s="565">
        <f>IF(Q41&gt;S41,1,0)</f>
        <v>0</v>
      </c>
      <c r="U41" s="553">
        <f>IF(S41&gt;Q41,1,0)</f>
        <v>0</v>
      </c>
      <c r="V41" s="125"/>
      <c r="AG41" s="124">
        <f>IF(E41&gt;G41,1,0)</f>
        <v>0</v>
      </c>
      <c r="AH41" s="124">
        <f>IF(H41&gt;J41,1,0)</f>
        <v>0</v>
      </c>
      <c r="AI41" s="124">
        <f>IF(K41+M41&gt;0,IF(K41&gt;M41,1,0),0)</f>
        <v>0</v>
      </c>
      <c r="AJ41" s="124">
        <f>IF(G41&gt;E41,1,0)</f>
        <v>0</v>
      </c>
      <c r="AK41" s="124">
        <f>IF(J41&gt;H41,1,0)</f>
        <v>0</v>
      </c>
      <c r="AL41" s="124">
        <f>IF(K41+M41&gt;0,IF(M41&gt;K41,1,0),0)</f>
        <v>0</v>
      </c>
    </row>
    <row r="42" spans="2:22" ht="24.75" customHeight="1">
      <c r="B42" s="573"/>
      <c r="C42" s="452"/>
      <c r="D42" s="453"/>
      <c r="E42" s="443"/>
      <c r="F42" s="296"/>
      <c r="G42" s="444"/>
      <c r="H42" s="445"/>
      <c r="I42" s="446"/>
      <c r="J42" s="447"/>
      <c r="K42" s="294"/>
      <c r="L42" s="296"/>
      <c r="M42" s="298"/>
      <c r="N42" s="578"/>
      <c r="O42" s="556"/>
      <c r="P42" s="564"/>
      <c r="Q42" s="578"/>
      <c r="R42" s="556"/>
      <c r="S42" s="564"/>
      <c r="T42" s="566"/>
      <c r="U42" s="554"/>
      <c r="V42" s="125"/>
    </row>
    <row r="43" spans="2:22" ht="24.75" customHeight="1">
      <c r="B43" s="126"/>
      <c r="C43" s="150" t="s">
        <v>65</v>
      </c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2">
        <f>SUM(N39:N42)</f>
        <v>0</v>
      </c>
      <c r="O43" s="148" t="s">
        <v>17</v>
      </c>
      <c r="P43" s="153">
        <f>SUM(P39:P42)</f>
        <v>0</v>
      </c>
      <c r="Q43" s="152">
        <f>SUM(Q39:Q42)</f>
        <v>0</v>
      </c>
      <c r="R43" s="154" t="s">
        <v>17</v>
      </c>
      <c r="S43" s="153">
        <f>SUM(S39:S42)</f>
        <v>0</v>
      </c>
      <c r="T43" s="122">
        <f>SUM(T39:T42)</f>
        <v>0</v>
      </c>
      <c r="U43" s="123">
        <f>SUM(U39:U42)</f>
        <v>0</v>
      </c>
      <c r="V43" s="110"/>
    </row>
    <row r="44" spans="2:22" ht="24.75" customHeight="1">
      <c r="B44" s="126"/>
      <c r="C44" s="175" t="s">
        <v>66</v>
      </c>
      <c r="D44" s="174" t="str">
        <f>IF(T43&gt;U43,D34,IF(U43&gt;T43,D35,IF(U43+T43=0," ","CHYBA ZADÁNÍ")))</f>
        <v> </v>
      </c>
      <c r="E44" s="150"/>
      <c r="F44" s="150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75"/>
      <c r="V44" s="133"/>
    </row>
    <row r="45" spans="2:22" ht="15">
      <c r="B45" s="126"/>
      <c r="C45" s="8" t="s">
        <v>67</v>
      </c>
      <c r="G45" s="135"/>
      <c r="H45" s="135"/>
      <c r="I45" s="135"/>
      <c r="J45" s="135"/>
      <c r="K45" s="135"/>
      <c r="L45" s="135"/>
      <c r="M45" s="135"/>
      <c r="N45" s="133"/>
      <c r="O45" s="133"/>
      <c r="Q45" s="136"/>
      <c r="R45" s="136"/>
      <c r="S45" s="135"/>
      <c r="T45" s="135"/>
      <c r="U45" s="135"/>
      <c r="V45" s="133"/>
    </row>
    <row r="46" spans="3:21" ht="15">
      <c r="C46" s="136"/>
      <c r="D46" s="136"/>
      <c r="E46" s="136"/>
      <c r="F46" s="136"/>
      <c r="G46" s="136"/>
      <c r="H46" s="136"/>
      <c r="I46" s="136"/>
      <c r="J46" s="141" t="s">
        <v>52</v>
      </c>
      <c r="K46" s="141"/>
      <c r="L46" s="141"/>
      <c r="M46" s="136"/>
      <c r="N46" s="136"/>
      <c r="O46" s="136"/>
      <c r="P46" s="136"/>
      <c r="Q46" s="136"/>
      <c r="R46" s="136"/>
      <c r="S46" s="136"/>
      <c r="T46" s="141" t="s">
        <v>54</v>
      </c>
      <c r="U46" s="136"/>
    </row>
    <row r="47" spans="3:21" ht="15">
      <c r="C47" s="142" t="s">
        <v>68</v>
      </c>
      <c r="D47" s="143" t="s">
        <v>69</v>
      </c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</row>
    <row r="48" spans="3:21" ht="15">
      <c r="C48" s="136"/>
      <c r="D48" s="143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</row>
    <row r="49" spans="3:21" ht="15"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</row>
    <row r="50" spans="3:21" ht="15"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</row>
    <row r="51" spans="6:9" ht="26.25">
      <c r="F51" s="88" t="s">
        <v>38</v>
      </c>
      <c r="H51" s="89"/>
      <c r="I51" s="89"/>
    </row>
    <row r="52" spans="6:9" ht="26.25">
      <c r="F52" s="88"/>
      <c r="H52" s="89"/>
      <c r="I52" s="89"/>
    </row>
    <row r="53" spans="3:24" ht="21">
      <c r="C53" s="90" t="s">
        <v>39</v>
      </c>
      <c r="D53" s="91" t="s">
        <v>40</v>
      </c>
      <c r="E53" s="90"/>
      <c r="F53" s="90"/>
      <c r="G53" s="90"/>
      <c r="H53" s="90"/>
      <c r="I53" s="90"/>
      <c r="J53" s="90"/>
      <c r="K53" s="90"/>
      <c r="L53" s="90"/>
      <c r="P53" s="580" t="s">
        <v>41</v>
      </c>
      <c r="Q53" s="580"/>
      <c r="R53" s="92"/>
      <c r="S53" s="92"/>
      <c r="T53" s="581">
        <f>'Utkání-výsledky'!$K$1</f>
        <v>2015</v>
      </c>
      <c r="U53" s="581"/>
      <c r="X53" s="93" t="s">
        <v>0</v>
      </c>
    </row>
    <row r="54" spans="3:32" ht="18.75">
      <c r="C54" s="94" t="s">
        <v>42</v>
      </c>
      <c r="D54" s="95"/>
      <c r="N54" s="96">
        <v>2</v>
      </c>
      <c r="P54" s="582" t="str">
        <f>IF(N54=1,P56,IF(N54=2,P57,IF(N54=3,P58,IF(N54=4,P59,IF(N54=5,P60,IF(N54=6,P61," "))))))</f>
        <v>MUŽI  II.</v>
      </c>
      <c r="Q54" s="583"/>
      <c r="R54" s="583"/>
      <c r="S54" s="583"/>
      <c r="T54" s="583"/>
      <c r="U54" s="584"/>
      <c r="W54" s="97" t="s">
        <v>1</v>
      </c>
      <c r="X54" s="98" t="s">
        <v>2</v>
      </c>
      <c r="AA54" s="1" t="str">
        <f aca="true" t="shared" si="5" ref="AA54:AF54">AA4</f>
        <v>Muži I.</v>
      </c>
      <c r="AB54" s="1" t="str">
        <f t="shared" si="5"/>
        <v>Muži II. </v>
      </c>
      <c r="AC54" s="1" t="str">
        <f t="shared" si="5"/>
        <v>Neobsazeno</v>
      </c>
      <c r="AD54" s="1" t="str">
        <f t="shared" si="5"/>
        <v>Veterání I.</v>
      </c>
      <c r="AE54" s="1" t="str">
        <f t="shared" si="5"/>
        <v>Veterání II.</v>
      </c>
      <c r="AF54" s="1" t="str">
        <f t="shared" si="5"/>
        <v>Ženy</v>
      </c>
    </row>
    <row r="55" spans="3:21" ht="15">
      <c r="C55" s="94"/>
      <c r="D55" s="99"/>
      <c r="E55" s="99"/>
      <c r="F55" s="99"/>
      <c r="G55" s="94"/>
      <c r="H55" s="94"/>
      <c r="I55" s="94"/>
      <c r="J55" s="99"/>
      <c r="K55" s="99"/>
      <c r="L55" s="99"/>
      <c r="M55" s="94"/>
      <c r="N55" s="94"/>
      <c r="O55" s="94"/>
      <c r="P55" s="100"/>
      <c r="Q55" s="100"/>
      <c r="R55" s="100"/>
      <c r="S55" s="94"/>
      <c r="T55" s="94"/>
      <c r="U55" s="99"/>
    </row>
    <row r="56" spans="3:32" ht="15.75" customHeight="1">
      <c r="C56" s="94" t="s">
        <v>47</v>
      </c>
      <c r="D56" s="140"/>
      <c r="E56" s="101"/>
      <c r="F56" s="101"/>
      <c r="N56" s="102">
        <v>1</v>
      </c>
      <c r="P56" s="571" t="s">
        <v>48</v>
      </c>
      <c r="Q56" s="571"/>
      <c r="R56" s="571"/>
      <c r="S56" s="571"/>
      <c r="T56" s="571"/>
      <c r="U56" s="571"/>
      <c r="W56" s="103">
        <v>1</v>
      </c>
      <c r="X56" s="104" t="str">
        <f>IF($N$4=1,AA56,IF($N$4=2,AB56,IF($N$4=3,AC56,IF($N$4=4,AD56,IF($N$4=5,AE56,IF($N$4=6,AF56," "))))))</f>
        <v>Mexico</v>
      </c>
      <c r="AA56" s="1">
        <f aca="true" t="shared" si="6" ref="AA56:AE63">AA6</f>
        <v>0</v>
      </c>
      <c r="AB56" s="1" t="str">
        <f aca="true" t="shared" si="7" ref="AB56:AB65">AB31</f>
        <v>Mexico</v>
      </c>
      <c r="AC56" s="1">
        <f t="shared" si="6"/>
        <v>0</v>
      </c>
      <c r="AD56" s="1">
        <f t="shared" si="6"/>
        <v>0</v>
      </c>
      <c r="AE56" s="1">
        <f t="shared" si="6"/>
        <v>0</v>
      </c>
      <c r="AF56" s="1">
        <f aca="true" t="shared" si="8" ref="AF56:AF63">AF6</f>
        <v>0</v>
      </c>
    </row>
    <row r="57" spans="3:32" ht="15" customHeight="1">
      <c r="C57" s="94" t="s">
        <v>49</v>
      </c>
      <c r="D57" s="183"/>
      <c r="E57" s="106"/>
      <c r="F57" s="106"/>
      <c r="N57" s="102">
        <v>2</v>
      </c>
      <c r="P57" s="570" t="s">
        <v>50</v>
      </c>
      <c r="Q57" s="571"/>
      <c r="R57" s="571"/>
      <c r="S57" s="571"/>
      <c r="T57" s="571"/>
      <c r="U57" s="571"/>
      <c r="W57" s="103">
        <v>2</v>
      </c>
      <c r="X57" s="104" t="str">
        <f aca="true" t="shared" si="9" ref="X57:X63">IF($N$4=1,AA57,IF($N$4=2,AB57,IF($N$4=3,AC57,IF($N$4=4,AD57,IF($N$4=5,AE57,IF($N$4=6,AF57," "))))))</f>
        <v>Stará Ves</v>
      </c>
      <c r="AA57" s="1">
        <f t="shared" si="6"/>
        <v>0</v>
      </c>
      <c r="AB57" s="1" t="str">
        <f t="shared" si="7"/>
        <v>Stará Ves</v>
      </c>
      <c r="AC57" s="1">
        <f t="shared" si="6"/>
        <v>0</v>
      </c>
      <c r="AD57" s="1">
        <f t="shared" si="6"/>
        <v>0</v>
      </c>
      <c r="AE57" s="1">
        <f t="shared" si="6"/>
        <v>0</v>
      </c>
      <c r="AF57" s="1">
        <f t="shared" si="8"/>
        <v>0</v>
      </c>
    </row>
    <row r="58" spans="3:32" ht="15" customHeight="1">
      <c r="C58" s="94"/>
      <c r="N58" s="102">
        <v>3</v>
      </c>
      <c r="P58" s="570" t="s">
        <v>109</v>
      </c>
      <c r="Q58" s="571"/>
      <c r="R58" s="571"/>
      <c r="S58" s="571"/>
      <c r="T58" s="571"/>
      <c r="U58" s="571"/>
      <c r="W58" s="103">
        <v>3</v>
      </c>
      <c r="X58" s="104" t="str">
        <f t="shared" si="9"/>
        <v>Hukvaldy</v>
      </c>
      <c r="AA58" s="1">
        <f t="shared" si="6"/>
        <v>0</v>
      </c>
      <c r="AB58" s="1" t="str">
        <f t="shared" si="7"/>
        <v>Hukvaldy</v>
      </c>
      <c r="AC58" s="1">
        <f t="shared" si="6"/>
        <v>0</v>
      </c>
      <c r="AD58" s="1">
        <f t="shared" si="6"/>
        <v>0</v>
      </c>
      <c r="AE58" s="1">
        <f t="shared" si="6"/>
        <v>0</v>
      </c>
      <c r="AF58" s="1">
        <f t="shared" si="8"/>
        <v>0</v>
      </c>
    </row>
    <row r="59" spans="2:32" ht="18.75">
      <c r="B59" s="107">
        <v>1</v>
      </c>
      <c r="C59" s="90" t="s">
        <v>52</v>
      </c>
      <c r="D59" s="307" t="str">
        <f>VLOOKUP(B59,W56:X65,2)</f>
        <v>Mexico</v>
      </c>
      <c r="E59" s="305"/>
      <c r="F59" s="305"/>
      <c r="G59" s="305"/>
      <c r="H59" s="305"/>
      <c r="I59" s="306"/>
      <c r="N59" s="102">
        <v>4</v>
      </c>
      <c r="P59" s="574" t="s">
        <v>51</v>
      </c>
      <c r="Q59" s="574"/>
      <c r="R59" s="574"/>
      <c r="S59" s="574"/>
      <c r="T59" s="574"/>
      <c r="U59" s="574"/>
      <c r="W59" s="103">
        <v>4</v>
      </c>
      <c r="X59" s="104" t="str">
        <f t="shared" si="9"/>
        <v>Hrabová</v>
      </c>
      <c r="AA59" s="1">
        <f t="shared" si="6"/>
        <v>0</v>
      </c>
      <c r="AB59" s="1" t="str">
        <f t="shared" si="7"/>
        <v>Hrabová</v>
      </c>
      <c r="AC59" s="1">
        <f t="shared" si="6"/>
        <v>0</v>
      </c>
      <c r="AD59" s="1">
        <f t="shared" si="6"/>
        <v>0</v>
      </c>
      <c r="AE59" s="1">
        <f t="shared" si="6"/>
        <v>0</v>
      </c>
      <c r="AF59" s="1">
        <f t="shared" si="8"/>
        <v>0</v>
      </c>
    </row>
    <row r="60" spans="2:32" ht="18.75">
      <c r="B60" s="107">
        <v>6</v>
      </c>
      <c r="C60" s="90" t="s">
        <v>54</v>
      </c>
      <c r="D60" s="307" t="str">
        <f>VLOOKUP(B60,W56:X65,2)</f>
        <v>Výškovice B</v>
      </c>
      <c r="E60" s="305"/>
      <c r="F60" s="305"/>
      <c r="G60" s="305"/>
      <c r="H60" s="305"/>
      <c r="I60" s="306"/>
      <c r="N60" s="102">
        <v>5</v>
      </c>
      <c r="P60" s="574" t="s">
        <v>53</v>
      </c>
      <c r="Q60" s="574"/>
      <c r="R60" s="574"/>
      <c r="S60" s="574"/>
      <c r="T60" s="574"/>
      <c r="U60" s="574"/>
      <c r="W60" s="103">
        <v>5</v>
      </c>
      <c r="X60" s="104" t="str">
        <f t="shared" si="9"/>
        <v>Hrabůvka B</v>
      </c>
      <c r="AA60" s="1">
        <f t="shared" si="6"/>
        <v>0</v>
      </c>
      <c r="AB60" s="1" t="str">
        <f t="shared" si="7"/>
        <v>Hrabůvka B</v>
      </c>
      <c r="AC60" s="1">
        <f t="shared" si="6"/>
        <v>0</v>
      </c>
      <c r="AD60" s="1">
        <f t="shared" si="6"/>
        <v>0</v>
      </c>
      <c r="AE60" s="1">
        <f t="shared" si="6"/>
        <v>0</v>
      </c>
      <c r="AF60" s="1">
        <f t="shared" si="8"/>
        <v>0</v>
      </c>
    </row>
    <row r="61" spans="14:32" ht="15">
      <c r="N61" s="102">
        <v>6</v>
      </c>
      <c r="P61" s="574" t="s">
        <v>55</v>
      </c>
      <c r="Q61" s="574"/>
      <c r="R61" s="574"/>
      <c r="S61" s="574"/>
      <c r="T61" s="574"/>
      <c r="U61" s="574"/>
      <c r="W61" s="103">
        <v>6</v>
      </c>
      <c r="X61" s="104" t="str">
        <f t="shared" si="9"/>
        <v>Výškovice B</v>
      </c>
      <c r="AA61" s="1">
        <f t="shared" si="6"/>
        <v>0</v>
      </c>
      <c r="AB61" s="1" t="str">
        <f t="shared" si="7"/>
        <v>Výškovice B</v>
      </c>
      <c r="AC61" s="1">
        <f t="shared" si="6"/>
        <v>0</v>
      </c>
      <c r="AD61" s="1">
        <f t="shared" si="6"/>
        <v>0</v>
      </c>
      <c r="AE61" s="1">
        <f t="shared" si="6"/>
        <v>0</v>
      </c>
      <c r="AF61" s="1">
        <f t="shared" si="8"/>
        <v>0</v>
      </c>
    </row>
    <row r="62" spans="3:38" ht="15">
      <c r="C62" s="108" t="s">
        <v>56</v>
      </c>
      <c r="D62" s="109"/>
      <c r="E62" s="575" t="s">
        <v>57</v>
      </c>
      <c r="F62" s="576"/>
      <c r="G62" s="576"/>
      <c r="H62" s="576"/>
      <c r="I62" s="576"/>
      <c r="J62" s="576"/>
      <c r="K62" s="576"/>
      <c r="L62" s="576"/>
      <c r="M62" s="576"/>
      <c r="N62" s="576" t="s">
        <v>58</v>
      </c>
      <c r="O62" s="576"/>
      <c r="P62" s="576"/>
      <c r="Q62" s="576"/>
      <c r="R62" s="576"/>
      <c r="S62" s="576"/>
      <c r="T62" s="576"/>
      <c r="U62" s="576"/>
      <c r="V62" s="110"/>
      <c r="W62" s="103">
        <v>7</v>
      </c>
      <c r="X62" s="104" t="str">
        <f t="shared" si="9"/>
        <v>Krmelín B</v>
      </c>
      <c r="AA62" s="1">
        <f t="shared" si="6"/>
        <v>0</v>
      </c>
      <c r="AB62" s="1" t="str">
        <f t="shared" si="7"/>
        <v>Krmelín B</v>
      </c>
      <c r="AC62" s="1">
        <f t="shared" si="6"/>
        <v>0</v>
      </c>
      <c r="AD62" s="1">
        <f t="shared" si="6"/>
        <v>0</v>
      </c>
      <c r="AE62" s="1">
        <f t="shared" si="6"/>
        <v>0</v>
      </c>
      <c r="AF62" s="1">
        <f t="shared" si="8"/>
        <v>0</v>
      </c>
      <c r="AG62" s="94"/>
      <c r="AH62" s="111"/>
      <c r="AI62" s="111"/>
      <c r="AJ62" s="93" t="s">
        <v>0</v>
      </c>
      <c r="AK62" s="111"/>
      <c r="AL62" s="111"/>
    </row>
    <row r="63" spans="2:38" ht="15">
      <c r="B63" s="112"/>
      <c r="C63" s="113" t="s">
        <v>7</v>
      </c>
      <c r="D63" s="114" t="s">
        <v>8</v>
      </c>
      <c r="E63" s="579" t="s">
        <v>59</v>
      </c>
      <c r="F63" s="568"/>
      <c r="G63" s="569"/>
      <c r="H63" s="567" t="s">
        <v>60</v>
      </c>
      <c r="I63" s="568"/>
      <c r="J63" s="569" t="s">
        <v>60</v>
      </c>
      <c r="K63" s="567" t="s">
        <v>61</v>
      </c>
      <c r="L63" s="568"/>
      <c r="M63" s="568" t="s">
        <v>61</v>
      </c>
      <c r="N63" s="567" t="s">
        <v>62</v>
      </c>
      <c r="O63" s="568"/>
      <c r="P63" s="569"/>
      <c r="Q63" s="567" t="s">
        <v>63</v>
      </c>
      <c r="R63" s="568"/>
      <c r="S63" s="569"/>
      <c r="T63" s="115" t="s">
        <v>64</v>
      </c>
      <c r="U63" s="116"/>
      <c r="V63" s="117"/>
      <c r="W63" s="103">
        <v>8</v>
      </c>
      <c r="X63" s="104" t="str">
        <f t="shared" si="9"/>
        <v>Volný LOS</v>
      </c>
      <c r="AA63" s="1">
        <f t="shared" si="6"/>
        <v>0</v>
      </c>
      <c r="AB63" s="1" t="str">
        <f t="shared" si="7"/>
        <v>Volný LOS</v>
      </c>
      <c r="AC63" s="1">
        <f t="shared" si="6"/>
        <v>0</v>
      </c>
      <c r="AD63" s="1">
        <f t="shared" si="6"/>
        <v>0</v>
      </c>
      <c r="AE63" s="1">
        <f t="shared" si="6"/>
        <v>0</v>
      </c>
      <c r="AF63" s="1">
        <f t="shared" si="8"/>
        <v>0</v>
      </c>
      <c r="AG63" s="9" t="s">
        <v>59</v>
      </c>
      <c r="AH63" s="9" t="s">
        <v>60</v>
      </c>
      <c r="AI63" s="9" t="s">
        <v>61</v>
      </c>
      <c r="AJ63" s="9" t="s">
        <v>59</v>
      </c>
      <c r="AK63" s="9" t="s">
        <v>60</v>
      </c>
      <c r="AL63" s="9" t="s">
        <v>61</v>
      </c>
    </row>
    <row r="64" spans="2:38" ht="24.75" customHeight="1">
      <c r="B64" s="118" t="s">
        <v>59</v>
      </c>
      <c r="C64" s="448" t="s">
        <v>187</v>
      </c>
      <c r="D64" s="428" t="s">
        <v>260</v>
      </c>
      <c r="E64" s="429">
        <v>6</v>
      </c>
      <c r="F64" s="144" t="s">
        <v>17</v>
      </c>
      <c r="G64" s="430">
        <v>2</v>
      </c>
      <c r="H64" s="231">
        <v>6</v>
      </c>
      <c r="I64" s="232" t="s">
        <v>17</v>
      </c>
      <c r="J64" s="431">
        <v>2</v>
      </c>
      <c r="K64" s="145"/>
      <c r="L64" s="144" t="s">
        <v>17</v>
      </c>
      <c r="M64" s="233"/>
      <c r="N64" s="147">
        <f>E64+H64+K64</f>
        <v>12</v>
      </c>
      <c r="O64" s="148" t="s">
        <v>17</v>
      </c>
      <c r="P64" s="149">
        <f>G64+J64+M64</f>
        <v>4</v>
      </c>
      <c r="Q64" s="147">
        <f>SUM(AG64:AI64)</f>
        <v>2</v>
      </c>
      <c r="R64" s="148" t="s">
        <v>17</v>
      </c>
      <c r="S64" s="149">
        <f>SUM(AJ64:AL64)</f>
        <v>0</v>
      </c>
      <c r="T64" s="122">
        <f>IF(Q64&gt;S64,1,0)</f>
        <v>1</v>
      </c>
      <c r="U64" s="123">
        <f>IF(S64&gt;Q64,1,0)</f>
        <v>0</v>
      </c>
      <c r="V64" s="110"/>
      <c r="W64" s="103">
        <v>9</v>
      </c>
      <c r="X64" s="104" t="str">
        <f>IF($N$4=1,AA64,IF($N$4=2,AB64,IF($N$4=3,AC64,IF($N$4=4,AD64,IF($N$4=5,AE64,IF($N$4=6,AF64," "))))))</f>
        <v>Nová Bělá</v>
      </c>
      <c r="AB64" s="1" t="str">
        <f t="shared" si="7"/>
        <v>Nová Bělá</v>
      </c>
      <c r="AG64" s="124">
        <f>IF(E64&gt;G64,1,0)</f>
        <v>1</v>
      </c>
      <c r="AH64" s="124">
        <f>IF(H64&gt;J64,1,0)</f>
        <v>1</v>
      </c>
      <c r="AI64" s="124">
        <f>IF(K64+M64&gt;0,IF(K64&gt;M64,1,0),0)</f>
        <v>0</v>
      </c>
      <c r="AJ64" s="124">
        <f>IF(G64&gt;E64,1,0)</f>
        <v>0</v>
      </c>
      <c r="AK64" s="124">
        <f>IF(J64&gt;H64,1,0)</f>
        <v>0</v>
      </c>
      <c r="AL64" s="124">
        <f>IF(K64+M64&gt;0,IF(M64&gt;K64,1,0),0)</f>
        <v>0</v>
      </c>
    </row>
    <row r="65" spans="2:38" ht="24.75" customHeight="1">
      <c r="B65" s="118" t="s">
        <v>60</v>
      </c>
      <c r="C65" s="449" t="s">
        <v>189</v>
      </c>
      <c r="D65" s="433" t="s">
        <v>261</v>
      </c>
      <c r="E65" s="434">
        <v>5</v>
      </c>
      <c r="F65" s="232" t="s">
        <v>17</v>
      </c>
      <c r="G65" s="431">
        <v>7</v>
      </c>
      <c r="H65" s="145">
        <v>6</v>
      </c>
      <c r="I65" s="144" t="s">
        <v>17</v>
      </c>
      <c r="J65" s="430">
        <v>4</v>
      </c>
      <c r="K65" s="231">
        <v>6</v>
      </c>
      <c r="L65" s="232" t="s">
        <v>17</v>
      </c>
      <c r="M65" s="146">
        <v>0</v>
      </c>
      <c r="N65" s="147">
        <f>E65+H65+K65</f>
        <v>17</v>
      </c>
      <c r="O65" s="148" t="s">
        <v>17</v>
      </c>
      <c r="P65" s="149">
        <f>G65+J65+M65</f>
        <v>11</v>
      </c>
      <c r="Q65" s="147">
        <f>SUM(AG65:AI65)</f>
        <v>2</v>
      </c>
      <c r="R65" s="148" t="s">
        <v>17</v>
      </c>
      <c r="S65" s="149">
        <f>SUM(AJ65:AL65)</f>
        <v>1</v>
      </c>
      <c r="T65" s="122">
        <f>IF(Q65&gt;S65,1,0)</f>
        <v>1</v>
      </c>
      <c r="U65" s="123">
        <f>IF(S65&gt;Q65,1,0)</f>
        <v>0</v>
      </c>
      <c r="V65" s="110"/>
      <c r="W65" s="103">
        <v>10</v>
      </c>
      <c r="X65" s="104" t="str">
        <f>IF($N$4=1,AA65,IF($N$4=2,AB65,IF($N$4=3,AC65,IF($N$4=4,AD65,IF($N$4=5,AE65,IF($N$4=6,AF65," "))))))</f>
        <v>Proskovice B</v>
      </c>
      <c r="AB65" s="1" t="str">
        <f t="shared" si="7"/>
        <v>Proskovice B</v>
      </c>
      <c r="AG65" s="124">
        <f>IF(E65&gt;G65,1,0)</f>
        <v>0</v>
      </c>
      <c r="AH65" s="124">
        <f>IF(H65&gt;J65,1,0)</f>
        <v>1</v>
      </c>
      <c r="AI65" s="124">
        <f>IF(K65+M65&gt;0,IF(K65&gt;M65,1,0),0)</f>
        <v>1</v>
      </c>
      <c r="AJ65" s="124">
        <f>IF(G65&gt;E65,1,0)</f>
        <v>1</v>
      </c>
      <c r="AK65" s="124">
        <f>IF(J65&gt;H65,1,0)</f>
        <v>0</v>
      </c>
      <c r="AL65" s="124">
        <f>IF(K65+M65&gt;0,IF(M65&gt;K65,1,0),0)</f>
        <v>0</v>
      </c>
    </row>
    <row r="66" spans="2:38" ht="24.75" customHeight="1">
      <c r="B66" s="572" t="s">
        <v>61</v>
      </c>
      <c r="C66" s="450" t="s">
        <v>190</v>
      </c>
      <c r="D66" s="451" t="s">
        <v>260</v>
      </c>
      <c r="E66" s="436">
        <v>7</v>
      </c>
      <c r="F66" s="295" t="s">
        <v>17</v>
      </c>
      <c r="G66" s="437">
        <v>6</v>
      </c>
      <c r="H66" s="438">
        <v>7</v>
      </c>
      <c r="I66" s="439" t="s">
        <v>17</v>
      </c>
      <c r="J66" s="440">
        <v>6</v>
      </c>
      <c r="K66" s="293"/>
      <c r="L66" s="295" t="s">
        <v>17</v>
      </c>
      <c r="M66" s="297"/>
      <c r="N66" s="559">
        <f>E66+H66+K66</f>
        <v>14</v>
      </c>
      <c r="O66" s="561" t="s">
        <v>17</v>
      </c>
      <c r="P66" s="557">
        <f>G66+J66+M66</f>
        <v>12</v>
      </c>
      <c r="Q66" s="559">
        <f>SUM(AG66:AI66)</f>
        <v>2</v>
      </c>
      <c r="R66" s="561" t="s">
        <v>17</v>
      </c>
      <c r="S66" s="557">
        <f>SUM(AJ66:AL66)</f>
        <v>0</v>
      </c>
      <c r="T66" s="565">
        <f>IF(Q66&gt;S66,1,0)</f>
        <v>1</v>
      </c>
      <c r="U66" s="553">
        <f>IF(S66&gt;Q66,1,0)</f>
        <v>0</v>
      </c>
      <c r="V66" s="125"/>
      <c r="AG66" s="124">
        <f>IF(E66&gt;G66,1,0)</f>
        <v>1</v>
      </c>
      <c r="AH66" s="124">
        <f>IF(H66&gt;J66,1,0)</f>
        <v>1</v>
      </c>
      <c r="AI66" s="124">
        <f>IF(K66+M66&gt;0,IF(K66&gt;M66,1,0),0)</f>
        <v>0</v>
      </c>
      <c r="AJ66" s="124">
        <f>IF(G66&gt;E66,1,0)</f>
        <v>0</v>
      </c>
      <c r="AK66" s="124">
        <f>IF(J66&gt;H66,1,0)</f>
        <v>0</v>
      </c>
      <c r="AL66" s="124">
        <f>IF(K66+M66&gt;0,IF(M66&gt;K66,1,0),0)</f>
        <v>0</v>
      </c>
    </row>
    <row r="67" spans="2:22" ht="24.75" customHeight="1">
      <c r="B67" s="573"/>
      <c r="C67" s="452" t="s">
        <v>186</v>
      </c>
      <c r="D67" s="453" t="s">
        <v>261</v>
      </c>
      <c r="E67" s="443"/>
      <c r="F67" s="296"/>
      <c r="G67" s="444"/>
      <c r="H67" s="445"/>
      <c r="I67" s="446"/>
      <c r="J67" s="447"/>
      <c r="K67" s="294"/>
      <c r="L67" s="296"/>
      <c r="M67" s="298"/>
      <c r="N67" s="578"/>
      <c r="O67" s="556"/>
      <c r="P67" s="564"/>
      <c r="Q67" s="578"/>
      <c r="R67" s="556"/>
      <c r="S67" s="564"/>
      <c r="T67" s="566"/>
      <c r="U67" s="554"/>
      <c r="V67" s="125"/>
    </row>
    <row r="68" spans="2:22" ht="24.75" customHeight="1">
      <c r="B68" s="126"/>
      <c r="C68" s="150" t="s">
        <v>65</v>
      </c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2">
        <f>SUM(N64:N67)</f>
        <v>43</v>
      </c>
      <c r="O68" s="148" t="s">
        <v>17</v>
      </c>
      <c r="P68" s="153">
        <f>SUM(P64:P67)</f>
        <v>27</v>
      </c>
      <c r="Q68" s="152">
        <f>SUM(Q64:Q67)</f>
        <v>6</v>
      </c>
      <c r="R68" s="154" t="s">
        <v>17</v>
      </c>
      <c r="S68" s="153">
        <f>SUM(S64:S67)</f>
        <v>1</v>
      </c>
      <c r="T68" s="122">
        <f>SUM(T64:T67)</f>
        <v>3</v>
      </c>
      <c r="U68" s="123">
        <f>SUM(U64:U67)</f>
        <v>0</v>
      </c>
      <c r="V68" s="110"/>
    </row>
    <row r="69" spans="2:27" ht="24.75" customHeight="1">
      <c r="B69" s="126"/>
      <c r="C69" s="8" t="s">
        <v>66</v>
      </c>
      <c r="D69" s="132" t="str">
        <f>IF(T68&gt;U68,D59,IF(U68&gt;T68,D60,IF(U68+T68=0," ","CHYBA ZADÁNÍ")))</f>
        <v>Mexico</v>
      </c>
      <c r="E69" s="127"/>
      <c r="F69" s="127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8"/>
      <c r="V69" s="133"/>
      <c r="AA69" s="134"/>
    </row>
    <row r="70" spans="2:22" ht="15">
      <c r="B70" s="126"/>
      <c r="C70" s="8" t="s">
        <v>67</v>
      </c>
      <c r="G70" s="135"/>
      <c r="H70" s="135"/>
      <c r="I70" s="135"/>
      <c r="J70" s="135"/>
      <c r="K70" s="135"/>
      <c r="L70" s="135"/>
      <c r="M70" s="135"/>
      <c r="N70" s="133"/>
      <c r="O70" s="133"/>
      <c r="Q70" s="136"/>
      <c r="R70" s="136"/>
      <c r="S70" s="135"/>
      <c r="T70" s="135"/>
      <c r="U70" s="135"/>
      <c r="V70" s="133"/>
    </row>
    <row r="71" spans="10:20" ht="15">
      <c r="J71" s="5" t="s">
        <v>52</v>
      </c>
      <c r="K71" s="5"/>
      <c r="L71" s="5"/>
      <c r="T71" s="5" t="s">
        <v>54</v>
      </c>
    </row>
    <row r="72" spans="3:21" ht="15">
      <c r="C72" s="94" t="s">
        <v>68</v>
      </c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</row>
    <row r="73" spans="3:21" ht="15"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</row>
    <row r="74" spans="3:21" ht="15"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</row>
    <row r="75" spans="3:21" ht="15"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</row>
    <row r="76" spans="2:21" ht="26.25">
      <c r="B76" s="109"/>
      <c r="C76" s="109"/>
      <c r="D76" s="109"/>
      <c r="E76" s="109"/>
      <c r="F76" s="137" t="s">
        <v>38</v>
      </c>
      <c r="G76" s="109"/>
      <c r="H76" s="138"/>
      <c r="I76" s="138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</row>
    <row r="77" spans="6:9" ht="26.25">
      <c r="F77" s="88"/>
      <c r="H77" s="89"/>
      <c r="I77" s="89"/>
    </row>
    <row r="78" spans="3:24" ht="21">
      <c r="C78" s="90" t="s">
        <v>39</v>
      </c>
      <c r="D78" s="91" t="s">
        <v>40</v>
      </c>
      <c r="E78" s="90"/>
      <c r="F78" s="90"/>
      <c r="G78" s="90"/>
      <c r="H78" s="90"/>
      <c r="I78" s="90"/>
      <c r="J78" s="90"/>
      <c r="K78" s="90"/>
      <c r="L78" s="90"/>
      <c r="P78" s="580" t="s">
        <v>41</v>
      </c>
      <c r="Q78" s="580"/>
      <c r="R78" s="92"/>
      <c r="S78" s="92"/>
      <c r="T78" s="581">
        <f>'Utkání-výsledky'!$K$1</f>
        <v>2015</v>
      </c>
      <c r="U78" s="581"/>
      <c r="X78" s="93" t="s">
        <v>0</v>
      </c>
    </row>
    <row r="79" spans="3:32" ht="18.75">
      <c r="C79" s="94" t="s">
        <v>42</v>
      </c>
      <c r="D79" s="139"/>
      <c r="N79" s="96">
        <v>2</v>
      </c>
      <c r="P79" s="582" t="str">
        <f>IF(N79=1,P81,IF(N79=2,P82,IF(N79=3,P83,IF(N79=4,P84,IF(N79=5,P85,IF(N79=6,P86," "))))))</f>
        <v>MUŽI  II.</v>
      </c>
      <c r="Q79" s="583"/>
      <c r="R79" s="583"/>
      <c r="S79" s="583"/>
      <c r="T79" s="583"/>
      <c r="U79" s="584"/>
      <c r="W79" s="97" t="s">
        <v>1</v>
      </c>
      <c r="X79" s="94" t="s">
        <v>2</v>
      </c>
      <c r="AA79" s="1" t="str">
        <f aca="true" t="shared" si="10" ref="AA79:AF79">AA4</f>
        <v>Muži I.</v>
      </c>
      <c r="AB79" s="1" t="str">
        <f t="shared" si="10"/>
        <v>Muži II. </v>
      </c>
      <c r="AC79" s="1" t="str">
        <f t="shared" si="10"/>
        <v>Neobsazeno</v>
      </c>
      <c r="AD79" s="1" t="str">
        <f t="shared" si="10"/>
        <v>Veterání I.</v>
      </c>
      <c r="AE79" s="1" t="str">
        <f t="shared" si="10"/>
        <v>Veterání II.</v>
      </c>
      <c r="AF79" s="1" t="str">
        <f t="shared" si="10"/>
        <v>Ženy</v>
      </c>
    </row>
    <row r="80" spans="3:21" ht="15">
      <c r="C80" s="94"/>
      <c r="D80" s="99"/>
      <c r="E80" s="99"/>
      <c r="F80" s="99"/>
      <c r="G80" s="94"/>
      <c r="H80" s="94"/>
      <c r="I80" s="94"/>
      <c r="J80" s="99"/>
      <c r="K80" s="99"/>
      <c r="L80" s="99"/>
      <c r="M80" s="94"/>
      <c r="N80" s="94"/>
      <c r="O80" s="94"/>
      <c r="P80" s="100"/>
      <c r="Q80" s="100"/>
      <c r="R80" s="100"/>
      <c r="S80" s="94"/>
      <c r="T80" s="94"/>
      <c r="U80" s="99"/>
    </row>
    <row r="81" spans="3:32" ht="15.75" customHeight="1">
      <c r="C81" s="94" t="s">
        <v>47</v>
      </c>
      <c r="D81" s="140"/>
      <c r="E81" s="101"/>
      <c r="F81" s="101"/>
      <c r="N81" s="102">
        <v>1</v>
      </c>
      <c r="P81" s="571" t="s">
        <v>48</v>
      </c>
      <c r="Q81" s="571"/>
      <c r="R81" s="571"/>
      <c r="S81" s="571"/>
      <c r="T81" s="571"/>
      <c r="U81" s="571"/>
      <c r="W81" s="103">
        <v>1</v>
      </c>
      <c r="X81" s="104" t="str">
        <f>IF($N$4=1,AA81,IF($N$4=2,AB81,IF($N$4=3,AC81,IF($N$4=4,AD81,IF($N$4=5,AE81,IF($N$4=6,AF81," "))))))</f>
        <v>Mexico</v>
      </c>
      <c r="AA81" s="1">
        <f aca="true" t="shared" si="11" ref="AA81:AE88">AA6</f>
        <v>0</v>
      </c>
      <c r="AB81" s="1" t="str">
        <f aca="true" t="shared" si="12" ref="AB81:AB90">AB56</f>
        <v>Mexico</v>
      </c>
      <c r="AC81" s="1">
        <f t="shared" si="11"/>
        <v>0</v>
      </c>
      <c r="AD81" s="1">
        <f t="shared" si="11"/>
        <v>0</v>
      </c>
      <c r="AE81" s="1">
        <f t="shared" si="11"/>
        <v>0</v>
      </c>
      <c r="AF81" s="1">
        <f aca="true" t="shared" si="13" ref="AF81:AF88">AF6</f>
        <v>0</v>
      </c>
    </row>
    <row r="82" spans="3:32" ht="15" customHeight="1">
      <c r="C82" s="94" t="s">
        <v>49</v>
      </c>
      <c r="D82" s="183"/>
      <c r="E82" s="106"/>
      <c r="F82" s="106"/>
      <c r="N82" s="102">
        <v>2</v>
      </c>
      <c r="P82" s="570" t="s">
        <v>50</v>
      </c>
      <c r="Q82" s="571"/>
      <c r="R82" s="571"/>
      <c r="S82" s="571"/>
      <c r="T82" s="571"/>
      <c r="U82" s="571"/>
      <c r="W82" s="103">
        <v>2</v>
      </c>
      <c r="X82" s="104" t="str">
        <f aca="true" t="shared" si="14" ref="X82:X88">IF($N$4=1,AA82,IF($N$4=2,AB82,IF($N$4=3,AC82,IF($N$4=4,AD82,IF($N$4=5,AE82,IF($N$4=6,AF82," "))))))</f>
        <v>Stará Ves</v>
      </c>
      <c r="AA82" s="1">
        <f t="shared" si="11"/>
        <v>0</v>
      </c>
      <c r="AB82" s="1" t="str">
        <f t="shared" si="12"/>
        <v>Stará Ves</v>
      </c>
      <c r="AC82" s="1">
        <f t="shared" si="11"/>
        <v>0</v>
      </c>
      <c r="AD82" s="1">
        <f t="shared" si="11"/>
        <v>0</v>
      </c>
      <c r="AE82" s="1">
        <f t="shared" si="11"/>
        <v>0</v>
      </c>
      <c r="AF82" s="1">
        <f t="shared" si="13"/>
        <v>0</v>
      </c>
    </row>
    <row r="83" spans="3:32" ht="15" customHeight="1">
      <c r="C83" s="94"/>
      <c r="N83" s="102">
        <v>3</v>
      </c>
      <c r="P83" s="570" t="s">
        <v>109</v>
      </c>
      <c r="Q83" s="571"/>
      <c r="R83" s="571"/>
      <c r="S83" s="571"/>
      <c r="T83" s="571"/>
      <c r="U83" s="571"/>
      <c r="W83" s="103">
        <v>3</v>
      </c>
      <c r="X83" s="104" t="str">
        <f t="shared" si="14"/>
        <v>Hukvaldy</v>
      </c>
      <c r="AA83" s="1">
        <f t="shared" si="11"/>
        <v>0</v>
      </c>
      <c r="AB83" s="1" t="str">
        <f t="shared" si="12"/>
        <v>Hukvaldy</v>
      </c>
      <c r="AC83" s="1">
        <f t="shared" si="11"/>
        <v>0</v>
      </c>
      <c r="AD83" s="1">
        <f t="shared" si="11"/>
        <v>0</v>
      </c>
      <c r="AE83" s="1">
        <f t="shared" si="11"/>
        <v>0</v>
      </c>
      <c r="AF83" s="1">
        <f t="shared" si="13"/>
        <v>0</v>
      </c>
    </row>
    <row r="84" spans="2:32" ht="18.75">
      <c r="B84" s="107">
        <v>2</v>
      </c>
      <c r="C84" s="90" t="s">
        <v>52</v>
      </c>
      <c r="D84" s="307" t="str">
        <f>VLOOKUP(B84,W81:X90,2)</f>
        <v>Stará Ves</v>
      </c>
      <c r="E84" s="305"/>
      <c r="F84" s="305"/>
      <c r="G84" s="305"/>
      <c r="H84" s="305"/>
      <c r="I84" s="306"/>
      <c r="N84" s="102">
        <v>4</v>
      </c>
      <c r="P84" s="574" t="s">
        <v>51</v>
      </c>
      <c r="Q84" s="574"/>
      <c r="R84" s="574"/>
      <c r="S84" s="574"/>
      <c r="T84" s="574"/>
      <c r="U84" s="574"/>
      <c r="W84" s="103">
        <v>4</v>
      </c>
      <c r="X84" s="104" t="str">
        <f t="shared" si="14"/>
        <v>Hrabová</v>
      </c>
      <c r="AA84" s="1">
        <f t="shared" si="11"/>
        <v>0</v>
      </c>
      <c r="AB84" s="1" t="str">
        <f t="shared" si="12"/>
        <v>Hrabová</v>
      </c>
      <c r="AC84" s="1">
        <f t="shared" si="11"/>
        <v>0</v>
      </c>
      <c r="AD84" s="1">
        <f t="shared" si="11"/>
        <v>0</v>
      </c>
      <c r="AE84" s="1">
        <f t="shared" si="11"/>
        <v>0</v>
      </c>
      <c r="AF84" s="1">
        <f t="shared" si="13"/>
        <v>0</v>
      </c>
    </row>
    <row r="85" spans="2:32" ht="18.75">
      <c r="B85" s="107">
        <v>5</v>
      </c>
      <c r="C85" s="90" t="s">
        <v>54</v>
      </c>
      <c r="D85" s="307" t="str">
        <f>VLOOKUP(B85,W81:X90,2)</f>
        <v>Hrabůvka B</v>
      </c>
      <c r="E85" s="305"/>
      <c r="F85" s="305"/>
      <c r="G85" s="305"/>
      <c r="H85" s="305"/>
      <c r="I85" s="306"/>
      <c r="N85" s="102">
        <v>5</v>
      </c>
      <c r="P85" s="574" t="s">
        <v>53</v>
      </c>
      <c r="Q85" s="574"/>
      <c r="R85" s="574"/>
      <c r="S85" s="574"/>
      <c r="T85" s="574"/>
      <c r="U85" s="574"/>
      <c r="W85" s="103">
        <v>5</v>
      </c>
      <c r="X85" s="104" t="str">
        <f t="shared" si="14"/>
        <v>Hrabůvka B</v>
      </c>
      <c r="AA85" s="1">
        <f t="shared" si="11"/>
        <v>0</v>
      </c>
      <c r="AB85" s="1" t="str">
        <f t="shared" si="12"/>
        <v>Hrabůvka B</v>
      </c>
      <c r="AC85" s="1">
        <f t="shared" si="11"/>
        <v>0</v>
      </c>
      <c r="AD85" s="1">
        <f t="shared" si="11"/>
        <v>0</v>
      </c>
      <c r="AE85" s="1">
        <f t="shared" si="11"/>
        <v>0</v>
      </c>
      <c r="AF85" s="1">
        <f t="shared" si="13"/>
        <v>0</v>
      </c>
    </row>
    <row r="86" spans="14:32" ht="15">
      <c r="N86" s="102">
        <v>6</v>
      </c>
      <c r="P86" s="574" t="s">
        <v>55</v>
      </c>
      <c r="Q86" s="574"/>
      <c r="R86" s="574"/>
      <c r="S86" s="574"/>
      <c r="T86" s="574"/>
      <c r="U86" s="574"/>
      <c r="W86" s="103">
        <v>6</v>
      </c>
      <c r="X86" s="104" t="str">
        <f t="shared" si="14"/>
        <v>Výškovice B</v>
      </c>
      <c r="AA86" s="1">
        <f t="shared" si="11"/>
        <v>0</v>
      </c>
      <c r="AB86" s="1" t="str">
        <f t="shared" si="12"/>
        <v>Výškovice B</v>
      </c>
      <c r="AC86" s="1">
        <f t="shared" si="11"/>
        <v>0</v>
      </c>
      <c r="AD86" s="1">
        <f t="shared" si="11"/>
        <v>0</v>
      </c>
      <c r="AE86" s="1">
        <f t="shared" si="11"/>
        <v>0</v>
      </c>
      <c r="AF86" s="1">
        <f t="shared" si="13"/>
        <v>0</v>
      </c>
    </row>
    <row r="87" spans="3:32" ht="15">
      <c r="C87" s="108" t="s">
        <v>56</v>
      </c>
      <c r="D87" s="109"/>
      <c r="E87" s="575" t="s">
        <v>57</v>
      </c>
      <c r="F87" s="576"/>
      <c r="G87" s="576"/>
      <c r="H87" s="576"/>
      <c r="I87" s="576"/>
      <c r="J87" s="576"/>
      <c r="K87" s="576"/>
      <c r="L87" s="576"/>
      <c r="M87" s="576"/>
      <c r="N87" s="576" t="s">
        <v>58</v>
      </c>
      <c r="O87" s="576"/>
      <c r="P87" s="576"/>
      <c r="Q87" s="576"/>
      <c r="R87" s="576"/>
      <c r="S87" s="576"/>
      <c r="T87" s="576"/>
      <c r="U87" s="576"/>
      <c r="V87" s="110"/>
      <c r="W87" s="103">
        <v>7</v>
      </c>
      <c r="X87" s="104" t="str">
        <f t="shared" si="14"/>
        <v>Krmelín B</v>
      </c>
      <c r="AA87" s="1">
        <f t="shared" si="11"/>
        <v>0</v>
      </c>
      <c r="AB87" s="1" t="str">
        <f t="shared" si="12"/>
        <v>Krmelín B</v>
      </c>
      <c r="AC87" s="1">
        <f t="shared" si="11"/>
        <v>0</v>
      </c>
      <c r="AD87" s="1">
        <f t="shared" si="11"/>
        <v>0</v>
      </c>
      <c r="AE87" s="1">
        <f t="shared" si="11"/>
        <v>0</v>
      </c>
      <c r="AF87" s="1">
        <f t="shared" si="13"/>
        <v>0</v>
      </c>
    </row>
    <row r="88" spans="2:38" ht="15">
      <c r="B88" s="112"/>
      <c r="C88" s="113" t="s">
        <v>7</v>
      </c>
      <c r="D88" s="114" t="s">
        <v>8</v>
      </c>
      <c r="E88" s="579" t="s">
        <v>59</v>
      </c>
      <c r="F88" s="568"/>
      <c r="G88" s="569"/>
      <c r="H88" s="567" t="s">
        <v>60</v>
      </c>
      <c r="I88" s="568"/>
      <c r="J88" s="569" t="s">
        <v>60</v>
      </c>
      <c r="K88" s="567" t="s">
        <v>61</v>
      </c>
      <c r="L88" s="568"/>
      <c r="M88" s="568" t="s">
        <v>61</v>
      </c>
      <c r="N88" s="567" t="s">
        <v>62</v>
      </c>
      <c r="O88" s="568"/>
      <c r="P88" s="569"/>
      <c r="Q88" s="567" t="s">
        <v>63</v>
      </c>
      <c r="R88" s="568"/>
      <c r="S88" s="569"/>
      <c r="T88" s="115" t="s">
        <v>64</v>
      </c>
      <c r="U88" s="116"/>
      <c r="V88" s="117"/>
      <c r="W88" s="103">
        <v>8</v>
      </c>
      <c r="X88" s="104" t="str">
        <f t="shared" si="14"/>
        <v>Volný LOS</v>
      </c>
      <c r="AA88" s="1">
        <f t="shared" si="11"/>
        <v>0</v>
      </c>
      <c r="AB88" s="1" t="str">
        <f t="shared" si="12"/>
        <v>Volný LOS</v>
      </c>
      <c r="AC88" s="1">
        <f t="shared" si="11"/>
        <v>0</v>
      </c>
      <c r="AD88" s="1">
        <f t="shared" si="11"/>
        <v>0</v>
      </c>
      <c r="AE88" s="1">
        <f t="shared" si="11"/>
        <v>0</v>
      </c>
      <c r="AF88" s="1">
        <f t="shared" si="13"/>
        <v>0</v>
      </c>
      <c r="AG88" s="9" t="s">
        <v>59</v>
      </c>
      <c r="AH88" s="9" t="s">
        <v>60</v>
      </c>
      <c r="AI88" s="9" t="s">
        <v>61</v>
      </c>
      <c r="AJ88" s="9" t="s">
        <v>59</v>
      </c>
      <c r="AK88" s="9" t="s">
        <v>60</v>
      </c>
      <c r="AL88" s="9" t="s">
        <v>61</v>
      </c>
    </row>
    <row r="89" spans="2:38" ht="24.75" customHeight="1">
      <c r="B89" s="118" t="s">
        <v>59</v>
      </c>
      <c r="C89" s="448" t="s">
        <v>198</v>
      </c>
      <c r="D89" s="428" t="s">
        <v>230</v>
      </c>
      <c r="E89" s="429">
        <v>6</v>
      </c>
      <c r="F89" s="144" t="s">
        <v>17</v>
      </c>
      <c r="G89" s="430">
        <v>7</v>
      </c>
      <c r="H89" s="231">
        <v>6</v>
      </c>
      <c r="I89" s="232" t="s">
        <v>17</v>
      </c>
      <c r="J89" s="431">
        <v>4</v>
      </c>
      <c r="K89" s="145">
        <v>6</v>
      </c>
      <c r="L89" s="144" t="s">
        <v>17</v>
      </c>
      <c r="M89" s="233">
        <v>7</v>
      </c>
      <c r="N89" s="147">
        <f>E89+H89+K89</f>
        <v>18</v>
      </c>
      <c r="O89" s="148" t="s">
        <v>17</v>
      </c>
      <c r="P89" s="149">
        <f>G89+J89+M89</f>
        <v>18</v>
      </c>
      <c r="Q89" s="147">
        <f>SUM(AG89:AI89)</f>
        <v>1</v>
      </c>
      <c r="R89" s="148" t="s">
        <v>17</v>
      </c>
      <c r="S89" s="149">
        <f>SUM(AJ89:AL89)</f>
        <v>2</v>
      </c>
      <c r="T89" s="122">
        <f>IF(Q89&gt;S89,1,0)</f>
        <v>0</v>
      </c>
      <c r="U89" s="123">
        <f>IF(S89&gt;Q89,1,0)</f>
        <v>1</v>
      </c>
      <c r="V89" s="110"/>
      <c r="W89" s="103">
        <v>9</v>
      </c>
      <c r="X89" s="104" t="str">
        <f>IF($N$4=1,AA89,IF($N$4=2,AB89,IF($N$4=3,AC89,IF($N$4=4,AD89,IF($N$4=5,AE89,IF($N$4=6,AF89," "))))))</f>
        <v>Nová Bělá</v>
      </c>
      <c r="AB89" s="1" t="str">
        <f t="shared" si="12"/>
        <v>Nová Bělá</v>
      </c>
      <c r="AG89" s="124">
        <f>IF(E89&gt;G89,1,0)</f>
        <v>0</v>
      </c>
      <c r="AH89" s="124">
        <f>IF(H89&gt;J89,1,0)</f>
        <v>1</v>
      </c>
      <c r="AI89" s="124">
        <f>IF(K89+M89&gt;0,IF(K89&gt;M89,1,0),0)</f>
        <v>0</v>
      </c>
      <c r="AJ89" s="124">
        <f>IF(G89&gt;E89,1,0)</f>
        <v>1</v>
      </c>
      <c r="AK89" s="124">
        <f>IF(J89&gt;H89,1,0)</f>
        <v>0</v>
      </c>
      <c r="AL89" s="124">
        <f>IF(K89+M89&gt;0,IF(M89&gt;K89,1,0),0)</f>
        <v>1</v>
      </c>
    </row>
    <row r="90" spans="2:38" ht="24.75" customHeight="1">
      <c r="B90" s="118" t="s">
        <v>60</v>
      </c>
      <c r="C90" s="449" t="s">
        <v>229</v>
      </c>
      <c r="D90" s="433" t="s">
        <v>133</v>
      </c>
      <c r="E90" s="434">
        <v>1</v>
      </c>
      <c r="F90" s="232" t="s">
        <v>17</v>
      </c>
      <c r="G90" s="431">
        <v>6</v>
      </c>
      <c r="H90" s="145">
        <v>7</v>
      </c>
      <c r="I90" s="144" t="s">
        <v>17</v>
      </c>
      <c r="J90" s="430">
        <v>5</v>
      </c>
      <c r="K90" s="231">
        <v>6</v>
      </c>
      <c r="L90" s="232" t="s">
        <v>17</v>
      </c>
      <c r="M90" s="146">
        <v>7</v>
      </c>
      <c r="N90" s="147">
        <f>E90+H90+K90</f>
        <v>14</v>
      </c>
      <c r="O90" s="148" t="s">
        <v>17</v>
      </c>
      <c r="P90" s="149">
        <f>G90+J90+M90</f>
        <v>18</v>
      </c>
      <c r="Q90" s="147">
        <f>SUM(AG90:AI90)</f>
        <v>1</v>
      </c>
      <c r="R90" s="148" t="s">
        <v>17</v>
      </c>
      <c r="S90" s="149">
        <f>SUM(AJ90:AL90)</f>
        <v>2</v>
      </c>
      <c r="T90" s="122">
        <f>IF(Q90&gt;S90,1,0)</f>
        <v>0</v>
      </c>
      <c r="U90" s="123">
        <f>IF(S90&gt;Q90,1,0)</f>
        <v>1</v>
      </c>
      <c r="V90" s="110"/>
      <c r="W90" s="103">
        <v>10</v>
      </c>
      <c r="X90" s="104" t="str">
        <f>IF($N$4=1,AA90,IF($N$4=2,AB90,IF($N$4=3,AC90,IF($N$4=4,AD90,IF($N$4=5,AE90,IF($N$4=6,AF90," "))))))</f>
        <v>Proskovice B</v>
      </c>
      <c r="AB90" s="1" t="str">
        <f t="shared" si="12"/>
        <v>Proskovice B</v>
      </c>
      <c r="AG90" s="124">
        <f>IF(E90&gt;G90,1,0)</f>
        <v>0</v>
      </c>
      <c r="AH90" s="124">
        <f>IF(H90&gt;J90,1,0)</f>
        <v>1</v>
      </c>
      <c r="AI90" s="124">
        <f>IF(K90+M90&gt;0,IF(K90&gt;M90,1,0),0)</f>
        <v>0</v>
      </c>
      <c r="AJ90" s="124">
        <f>IF(G90&gt;E90,1,0)</f>
        <v>1</v>
      </c>
      <c r="AK90" s="124">
        <f>IF(J90&gt;H90,1,0)</f>
        <v>0</v>
      </c>
      <c r="AL90" s="124">
        <f>IF(K90+M90&gt;0,IF(M90&gt;K90,1,0),0)</f>
        <v>1</v>
      </c>
    </row>
    <row r="91" spans="2:38" ht="24.75" customHeight="1">
      <c r="B91" s="572" t="s">
        <v>61</v>
      </c>
      <c r="C91" s="450" t="s">
        <v>198</v>
      </c>
      <c r="D91" s="451" t="s">
        <v>230</v>
      </c>
      <c r="E91" s="436">
        <v>6</v>
      </c>
      <c r="F91" s="295" t="s">
        <v>17</v>
      </c>
      <c r="G91" s="437">
        <v>3</v>
      </c>
      <c r="H91" s="438">
        <v>6</v>
      </c>
      <c r="I91" s="439" t="s">
        <v>17</v>
      </c>
      <c r="J91" s="440">
        <v>4</v>
      </c>
      <c r="K91" s="293"/>
      <c r="L91" s="295" t="s">
        <v>17</v>
      </c>
      <c r="M91" s="297"/>
      <c r="N91" s="559">
        <f>E91+H91+K91</f>
        <v>12</v>
      </c>
      <c r="O91" s="561" t="s">
        <v>17</v>
      </c>
      <c r="P91" s="557">
        <f>G91+J91+M91</f>
        <v>7</v>
      </c>
      <c r="Q91" s="559">
        <f>SUM(AG91:AI91)</f>
        <v>2</v>
      </c>
      <c r="R91" s="561" t="s">
        <v>17</v>
      </c>
      <c r="S91" s="557">
        <f>SUM(AJ91:AL91)</f>
        <v>0</v>
      </c>
      <c r="T91" s="565">
        <f>IF(Q91&gt;S91,1,0)</f>
        <v>1</v>
      </c>
      <c r="U91" s="553">
        <f>IF(S91&gt;Q91,1,0)</f>
        <v>0</v>
      </c>
      <c r="V91" s="125"/>
      <c r="X91" s="95"/>
      <c r="AG91" s="124">
        <f>IF(E91&gt;G91,1,0)</f>
        <v>1</v>
      </c>
      <c r="AH91" s="124">
        <f>IF(H91&gt;J91,1,0)</f>
        <v>1</v>
      </c>
      <c r="AI91" s="124">
        <f>IF(K91+M91&gt;0,IF(K91&gt;M91,1,0),0)</f>
        <v>0</v>
      </c>
      <c r="AJ91" s="124">
        <f>IF(G91&gt;E91,1,0)</f>
        <v>0</v>
      </c>
      <c r="AK91" s="124">
        <f>IF(J91&gt;H91,1,0)</f>
        <v>0</v>
      </c>
      <c r="AL91" s="124">
        <f>IF(K91+M91&gt;0,IF(M91&gt;K91,1,0),0)</f>
        <v>0</v>
      </c>
    </row>
    <row r="92" spans="2:22" ht="24.75" customHeight="1">
      <c r="B92" s="573"/>
      <c r="C92" s="452" t="s">
        <v>229</v>
      </c>
      <c r="D92" s="453" t="s">
        <v>133</v>
      </c>
      <c r="E92" s="443"/>
      <c r="F92" s="296"/>
      <c r="G92" s="444"/>
      <c r="H92" s="445"/>
      <c r="I92" s="446"/>
      <c r="J92" s="447"/>
      <c r="K92" s="294"/>
      <c r="L92" s="296"/>
      <c r="M92" s="298"/>
      <c r="N92" s="578"/>
      <c r="O92" s="556"/>
      <c r="P92" s="564"/>
      <c r="Q92" s="578"/>
      <c r="R92" s="556"/>
      <c r="S92" s="564"/>
      <c r="T92" s="566"/>
      <c r="U92" s="554"/>
      <c r="V92" s="125"/>
    </row>
    <row r="93" spans="2:22" ht="24.75" customHeight="1">
      <c r="B93" s="126"/>
      <c r="C93" s="150" t="s">
        <v>65</v>
      </c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2">
        <f>SUM(N89:N92)</f>
        <v>44</v>
      </c>
      <c r="O93" s="148" t="s">
        <v>17</v>
      </c>
      <c r="P93" s="153">
        <f>SUM(P89:P92)</f>
        <v>43</v>
      </c>
      <c r="Q93" s="152">
        <f>SUM(Q89:Q92)</f>
        <v>4</v>
      </c>
      <c r="R93" s="154" t="s">
        <v>17</v>
      </c>
      <c r="S93" s="153">
        <f>SUM(S89:S92)</f>
        <v>4</v>
      </c>
      <c r="T93" s="122">
        <f>SUM(T89:T92)</f>
        <v>1</v>
      </c>
      <c r="U93" s="123">
        <f>SUM(U89:U92)</f>
        <v>2</v>
      </c>
      <c r="V93" s="110"/>
    </row>
    <row r="94" spans="2:22" ht="24.75" customHeight="1">
      <c r="B94" s="126"/>
      <c r="C94" s="175" t="s">
        <v>66</v>
      </c>
      <c r="D94" s="174" t="str">
        <f>IF(T93&gt;U93,D84,IF(U93&gt;T93,D85,IF(U93+T93=0," ","CHYBA ZADÁNÍ")))</f>
        <v>Hrabůvka B</v>
      </c>
      <c r="E94" s="150"/>
      <c r="F94" s="150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75"/>
      <c r="V94" s="133"/>
    </row>
    <row r="95" spans="2:22" ht="24.75" customHeight="1">
      <c r="B95" s="126"/>
      <c r="C95" s="8" t="s">
        <v>67</v>
      </c>
      <c r="G95" s="135"/>
      <c r="H95" s="135"/>
      <c r="I95" s="135"/>
      <c r="J95" s="135"/>
      <c r="K95" s="135"/>
      <c r="L95" s="135"/>
      <c r="M95" s="135"/>
      <c r="N95" s="133"/>
      <c r="O95" s="133"/>
      <c r="Q95" s="136"/>
      <c r="R95" s="136"/>
      <c r="S95" s="135"/>
      <c r="T95" s="135"/>
      <c r="U95" s="135"/>
      <c r="V95" s="133"/>
    </row>
    <row r="96" spans="3:21" ht="15">
      <c r="C96" s="136"/>
      <c r="D96" s="136"/>
      <c r="E96" s="136"/>
      <c r="F96" s="136"/>
      <c r="G96" s="136"/>
      <c r="H96" s="136"/>
      <c r="I96" s="136"/>
      <c r="J96" s="141" t="s">
        <v>52</v>
      </c>
      <c r="K96" s="141"/>
      <c r="L96" s="141"/>
      <c r="M96" s="136"/>
      <c r="N96" s="136"/>
      <c r="O96" s="136"/>
      <c r="P96" s="136"/>
      <c r="Q96" s="136"/>
      <c r="R96" s="136"/>
      <c r="S96" s="136"/>
      <c r="T96" s="141" t="s">
        <v>54</v>
      </c>
      <c r="U96" s="136"/>
    </row>
    <row r="97" spans="3:21" ht="15">
      <c r="C97" s="142" t="s">
        <v>68</v>
      </c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</row>
    <row r="101" spans="2:21" ht="26.25">
      <c r="B101" s="109"/>
      <c r="C101" s="109"/>
      <c r="D101" s="109"/>
      <c r="E101" s="109"/>
      <c r="F101" s="137" t="s">
        <v>38</v>
      </c>
      <c r="G101" s="109"/>
      <c r="H101" s="138"/>
      <c r="I101" s="138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</row>
    <row r="102" spans="6:9" ht="26.25">
      <c r="F102" s="88"/>
      <c r="H102" s="89"/>
      <c r="I102" s="89"/>
    </row>
    <row r="103" spans="3:24" ht="21">
      <c r="C103" s="90" t="s">
        <v>39</v>
      </c>
      <c r="D103" s="91" t="s">
        <v>40</v>
      </c>
      <c r="E103" s="90"/>
      <c r="F103" s="90"/>
      <c r="G103" s="90"/>
      <c r="H103" s="90"/>
      <c r="I103" s="90"/>
      <c r="J103" s="90"/>
      <c r="K103" s="90"/>
      <c r="L103" s="90"/>
      <c r="P103" s="580" t="s">
        <v>41</v>
      </c>
      <c r="Q103" s="580"/>
      <c r="R103" s="92"/>
      <c r="S103" s="92"/>
      <c r="T103" s="581">
        <f>'Utkání-výsledky'!$K$1</f>
        <v>2015</v>
      </c>
      <c r="U103" s="581"/>
      <c r="X103" s="93" t="s">
        <v>0</v>
      </c>
    </row>
    <row r="104" spans="3:32" ht="18.75">
      <c r="C104" s="94" t="s">
        <v>42</v>
      </c>
      <c r="D104" s="139"/>
      <c r="N104" s="96">
        <v>2</v>
      </c>
      <c r="P104" s="582" t="str">
        <f>IF(N104=1,P106,IF(N104=2,P107,IF(N104=3,P108,IF(N104=4,P109,IF(N104=5,P110,IF(N104=6,P111," "))))))</f>
        <v>MUŽI  II.</v>
      </c>
      <c r="Q104" s="583"/>
      <c r="R104" s="583"/>
      <c r="S104" s="583"/>
      <c r="T104" s="583"/>
      <c r="U104" s="584"/>
      <c r="W104" s="97" t="s">
        <v>1</v>
      </c>
      <c r="X104" s="94" t="s">
        <v>2</v>
      </c>
      <c r="AA104" s="1" t="str">
        <f aca="true" t="shared" si="15" ref="AA104:AF104">AA29</f>
        <v>Muži I.</v>
      </c>
      <c r="AB104" s="1" t="str">
        <f t="shared" si="15"/>
        <v>Muži II. </v>
      </c>
      <c r="AC104" s="1" t="str">
        <f t="shared" si="15"/>
        <v>Neobsazeno</v>
      </c>
      <c r="AD104" s="1" t="str">
        <f t="shared" si="15"/>
        <v>Veterání I.</v>
      </c>
      <c r="AE104" s="1" t="str">
        <f t="shared" si="15"/>
        <v>Veterání II.</v>
      </c>
      <c r="AF104" s="1" t="str">
        <f t="shared" si="15"/>
        <v>Ženy</v>
      </c>
    </row>
    <row r="105" spans="3:21" ht="15">
      <c r="C105" s="94"/>
      <c r="D105" s="99"/>
      <c r="E105" s="99"/>
      <c r="F105" s="99"/>
      <c r="G105" s="94"/>
      <c r="H105" s="94"/>
      <c r="I105" s="94"/>
      <c r="J105" s="99"/>
      <c r="K105" s="99"/>
      <c r="L105" s="99"/>
      <c r="M105" s="94"/>
      <c r="N105" s="94"/>
      <c r="O105" s="94"/>
      <c r="P105" s="100"/>
      <c r="Q105" s="100"/>
      <c r="R105" s="100"/>
      <c r="S105" s="94"/>
      <c r="T105" s="94"/>
      <c r="U105" s="99"/>
    </row>
    <row r="106" spans="3:32" ht="15.75">
      <c r="C106" s="94" t="s">
        <v>47</v>
      </c>
      <c r="D106" s="140"/>
      <c r="E106" s="101"/>
      <c r="F106" s="101"/>
      <c r="N106" s="102">
        <v>1</v>
      </c>
      <c r="P106" s="571" t="s">
        <v>48</v>
      </c>
      <c r="Q106" s="571"/>
      <c r="R106" s="571"/>
      <c r="S106" s="571"/>
      <c r="T106" s="571"/>
      <c r="U106" s="571"/>
      <c r="W106" s="103">
        <v>1</v>
      </c>
      <c r="X106" s="104" t="str">
        <f>IF($N$4=1,AA106,IF($N$4=2,AB106,IF($N$4=3,AC106,IF($N$4=4,AD106,IF($N$4=5,AE106,IF($N$4=6,AF106," "))))))</f>
        <v>Mexico</v>
      </c>
      <c r="AA106" s="1">
        <f aca="true" t="shared" si="16" ref="AA106:AF113">AA31</f>
        <v>0</v>
      </c>
      <c r="AB106" s="1" t="str">
        <f aca="true" t="shared" si="17" ref="AB106:AB115">AB81</f>
        <v>Mexico</v>
      </c>
      <c r="AC106" s="1">
        <f t="shared" si="16"/>
        <v>0</v>
      </c>
      <c r="AD106" s="1">
        <f t="shared" si="16"/>
        <v>0</v>
      </c>
      <c r="AE106" s="1">
        <f t="shared" si="16"/>
        <v>0</v>
      </c>
      <c r="AF106" s="1">
        <f t="shared" si="16"/>
        <v>0</v>
      </c>
    </row>
    <row r="107" spans="3:32" ht="15">
      <c r="C107" s="94" t="s">
        <v>49</v>
      </c>
      <c r="D107" s="183"/>
      <c r="E107" s="106"/>
      <c r="F107" s="106"/>
      <c r="N107" s="102">
        <v>2</v>
      </c>
      <c r="P107" s="570" t="s">
        <v>50</v>
      </c>
      <c r="Q107" s="571"/>
      <c r="R107" s="571"/>
      <c r="S107" s="571"/>
      <c r="T107" s="571"/>
      <c r="U107" s="571"/>
      <c r="W107" s="103">
        <v>2</v>
      </c>
      <c r="X107" s="104" t="str">
        <f aca="true" t="shared" si="18" ref="X107:X113">IF($N$4=1,AA107,IF($N$4=2,AB107,IF($N$4=3,AC107,IF($N$4=4,AD107,IF($N$4=5,AE107,IF($N$4=6,AF107," "))))))</f>
        <v>Stará Ves</v>
      </c>
      <c r="AA107" s="1">
        <f t="shared" si="16"/>
        <v>0</v>
      </c>
      <c r="AB107" s="1" t="str">
        <f t="shared" si="17"/>
        <v>Stará Ves</v>
      </c>
      <c r="AC107" s="1">
        <f t="shared" si="16"/>
        <v>0</v>
      </c>
      <c r="AD107" s="1">
        <f t="shared" si="16"/>
        <v>0</v>
      </c>
      <c r="AE107" s="1">
        <f t="shared" si="16"/>
        <v>0</v>
      </c>
      <c r="AF107" s="1">
        <f t="shared" si="16"/>
        <v>0</v>
      </c>
    </row>
    <row r="108" spans="3:32" ht="15">
      <c r="C108" s="94"/>
      <c r="N108" s="102">
        <v>3</v>
      </c>
      <c r="P108" s="570" t="s">
        <v>109</v>
      </c>
      <c r="Q108" s="571"/>
      <c r="R108" s="571"/>
      <c r="S108" s="571"/>
      <c r="T108" s="571"/>
      <c r="U108" s="571"/>
      <c r="W108" s="103">
        <v>3</v>
      </c>
      <c r="X108" s="104" t="str">
        <f t="shared" si="18"/>
        <v>Hukvaldy</v>
      </c>
      <c r="AA108" s="1">
        <f t="shared" si="16"/>
        <v>0</v>
      </c>
      <c r="AB108" s="1" t="str">
        <f t="shared" si="17"/>
        <v>Hukvaldy</v>
      </c>
      <c r="AC108" s="1">
        <f t="shared" si="16"/>
        <v>0</v>
      </c>
      <c r="AD108" s="1">
        <f t="shared" si="16"/>
        <v>0</v>
      </c>
      <c r="AE108" s="1">
        <f t="shared" si="16"/>
        <v>0</v>
      </c>
      <c r="AF108" s="1">
        <f t="shared" si="16"/>
        <v>0</v>
      </c>
    </row>
    <row r="109" spans="2:32" ht="18.75">
      <c r="B109" s="107">
        <v>3</v>
      </c>
      <c r="C109" s="90" t="s">
        <v>52</v>
      </c>
      <c r="D109" s="307" t="str">
        <f>VLOOKUP(B109,W106:X115,2)</f>
        <v>Hukvaldy</v>
      </c>
      <c r="E109" s="305"/>
      <c r="F109" s="305"/>
      <c r="G109" s="305"/>
      <c r="H109" s="305"/>
      <c r="I109" s="306"/>
      <c r="N109" s="102">
        <v>4</v>
      </c>
      <c r="P109" s="574" t="s">
        <v>51</v>
      </c>
      <c r="Q109" s="574"/>
      <c r="R109" s="574"/>
      <c r="S109" s="574"/>
      <c r="T109" s="574"/>
      <c r="U109" s="574"/>
      <c r="W109" s="103">
        <v>4</v>
      </c>
      <c r="X109" s="104" t="str">
        <f t="shared" si="18"/>
        <v>Hrabová</v>
      </c>
      <c r="AA109" s="1">
        <f t="shared" si="16"/>
        <v>0</v>
      </c>
      <c r="AB109" s="1" t="str">
        <f t="shared" si="17"/>
        <v>Hrabová</v>
      </c>
      <c r="AC109" s="1">
        <f t="shared" si="16"/>
        <v>0</v>
      </c>
      <c r="AD109" s="1">
        <f t="shared" si="16"/>
        <v>0</v>
      </c>
      <c r="AE109" s="1">
        <f t="shared" si="16"/>
        <v>0</v>
      </c>
      <c r="AF109" s="1">
        <f t="shared" si="16"/>
        <v>0</v>
      </c>
    </row>
    <row r="110" spans="2:32" ht="18.75">
      <c r="B110" s="107">
        <v>4</v>
      </c>
      <c r="C110" s="90" t="s">
        <v>54</v>
      </c>
      <c r="D110" s="307" t="str">
        <f>VLOOKUP(B110,W106:X115,2)</f>
        <v>Hrabová</v>
      </c>
      <c r="E110" s="305"/>
      <c r="F110" s="305"/>
      <c r="G110" s="305"/>
      <c r="H110" s="305"/>
      <c r="I110" s="306"/>
      <c r="N110" s="102">
        <v>5</v>
      </c>
      <c r="P110" s="574" t="s">
        <v>53</v>
      </c>
      <c r="Q110" s="574"/>
      <c r="R110" s="574"/>
      <c r="S110" s="574"/>
      <c r="T110" s="574"/>
      <c r="U110" s="574"/>
      <c r="W110" s="103">
        <v>5</v>
      </c>
      <c r="X110" s="104" t="str">
        <f t="shared" si="18"/>
        <v>Hrabůvka B</v>
      </c>
      <c r="AA110" s="1">
        <f t="shared" si="16"/>
        <v>0</v>
      </c>
      <c r="AB110" s="1" t="str">
        <f t="shared" si="17"/>
        <v>Hrabůvka B</v>
      </c>
      <c r="AC110" s="1">
        <f t="shared" si="16"/>
        <v>0</v>
      </c>
      <c r="AD110" s="1">
        <f t="shared" si="16"/>
        <v>0</v>
      </c>
      <c r="AE110" s="1">
        <f t="shared" si="16"/>
        <v>0</v>
      </c>
      <c r="AF110" s="1">
        <f t="shared" si="16"/>
        <v>0</v>
      </c>
    </row>
    <row r="111" spans="14:32" ht="15">
      <c r="N111" s="102">
        <v>6</v>
      </c>
      <c r="P111" s="574" t="s">
        <v>55</v>
      </c>
      <c r="Q111" s="574"/>
      <c r="R111" s="574"/>
      <c r="S111" s="574"/>
      <c r="T111" s="574"/>
      <c r="U111" s="574"/>
      <c r="W111" s="103">
        <v>6</v>
      </c>
      <c r="X111" s="104" t="str">
        <f t="shared" si="18"/>
        <v>Výškovice B</v>
      </c>
      <c r="AA111" s="1">
        <f t="shared" si="16"/>
        <v>0</v>
      </c>
      <c r="AB111" s="1" t="str">
        <f t="shared" si="17"/>
        <v>Výškovice B</v>
      </c>
      <c r="AC111" s="1">
        <f t="shared" si="16"/>
        <v>0</v>
      </c>
      <c r="AD111" s="1">
        <f t="shared" si="16"/>
        <v>0</v>
      </c>
      <c r="AE111" s="1">
        <f t="shared" si="16"/>
        <v>0</v>
      </c>
      <c r="AF111" s="1">
        <f t="shared" si="16"/>
        <v>0</v>
      </c>
    </row>
    <row r="112" spans="3:32" ht="15">
      <c r="C112" s="108" t="s">
        <v>56</v>
      </c>
      <c r="D112" s="109"/>
      <c r="E112" s="575" t="s">
        <v>57</v>
      </c>
      <c r="F112" s="576"/>
      <c r="G112" s="576"/>
      <c r="H112" s="576"/>
      <c r="I112" s="576"/>
      <c r="J112" s="576"/>
      <c r="K112" s="576"/>
      <c r="L112" s="576"/>
      <c r="M112" s="576"/>
      <c r="N112" s="576" t="s">
        <v>58</v>
      </c>
      <c r="O112" s="576"/>
      <c r="P112" s="576"/>
      <c r="Q112" s="576"/>
      <c r="R112" s="576"/>
      <c r="S112" s="576"/>
      <c r="T112" s="576"/>
      <c r="U112" s="576"/>
      <c r="V112" s="110"/>
      <c r="W112" s="103">
        <v>7</v>
      </c>
      <c r="X112" s="104" t="str">
        <f t="shared" si="18"/>
        <v>Krmelín B</v>
      </c>
      <c r="AA112" s="1">
        <f t="shared" si="16"/>
        <v>0</v>
      </c>
      <c r="AB112" s="1" t="str">
        <f t="shared" si="17"/>
        <v>Krmelín B</v>
      </c>
      <c r="AC112" s="1">
        <f t="shared" si="16"/>
        <v>0</v>
      </c>
      <c r="AD112" s="1">
        <f t="shared" si="16"/>
        <v>0</v>
      </c>
      <c r="AE112" s="1">
        <f t="shared" si="16"/>
        <v>0</v>
      </c>
      <c r="AF112" s="1">
        <f t="shared" si="16"/>
        <v>0</v>
      </c>
    </row>
    <row r="113" spans="2:38" ht="15">
      <c r="B113" s="112"/>
      <c r="C113" s="113" t="s">
        <v>7</v>
      </c>
      <c r="D113" s="114" t="s">
        <v>8</v>
      </c>
      <c r="E113" s="579" t="s">
        <v>59</v>
      </c>
      <c r="F113" s="568"/>
      <c r="G113" s="569"/>
      <c r="H113" s="567" t="s">
        <v>60</v>
      </c>
      <c r="I113" s="568"/>
      <c r="J113" s="569" t="s">
        <v>60</v>
      </c>
      <c r="K113" s="567" t="s">
        <v>61</v>
      </c>
      <c r="L113" s="568"/>
      <c r="M113" s="568" t="s">
        <v>61</v>
      </c>
      <c r="N113" s="567" t="s">
        <v>62</v>
      </c>
      <c r="O113" s="568"/>
      <c r="P113" s="569"/>
      <c r="Q113" s="567" t="s">
        <v>63</v>
      </c>
      <c r="R113" s="568"/>
      <c r="S113" s="569"/>
      <c r="T113" s="115" t="s">
        <v>64</v>
      </c>
      <c r="U113" s="116"/>
      <c r="V113" s="117"/>
      <c r="W113" s="103">
        <v>8</v>
      </c>
      <c r="X113" s="104" t="str">
        <f t="shared" si="18"/>
        <v>Volný LOS</v>
      </c>
      <c r="AA113" s="1">
        <f t="shared" si="16"/>
        <v>0</v>
      </c>
      <c r="AB113" s="1" t="str">
        <f t="shared" si="17"/>
        <v>Volný LOS</v>
      </c>
      <c r="AC113" s="1">
        <f t="shared" si="16"/>
        <v>0</v>
      </c>
      <c r="AD113" s="1">
        <f t="shared" si="16"/>
        <v>0</v>
      </c>
      <c r="AE113" s="1">
        <f t="shared" si="16"/>
        <v>0</v>
      </c>
      <c r="AF113" s="1">
        <f t="shared" si="16"/>
        <v>0</v>
      </c>
      <c r="AG113" s="9" t="s">
        <v>59</v>
      </c>
      <c r="AH113" s="9" t="s">
        <v>60</v>
      </c>
      <c r="AI113" s="9" t="s">
        <v>61</v>
      </c>
      <c r="AJ113" s="9" t="s">
        <v>59</v>
      </c>
      <c r="AK113" s="9" t="s">
        <v>60</v>
      </c>
      <c r="AL113" s="9" t="s">
        <v>61</v>
      </c>
    </row>
    <row r="114" spans="2:38" ht="24.75" customHeight="1">
      <c r="B114" s="118" t="s">
        <v>59</v>
      </c>
      <c r="C114" s="448" t="s">
        <v>225</v>
      </c>
      <c r="D114" s="428" t="s">
        <v>227</v>
      </c>
      <c r="E114" s="429">
        <v>2</v>
      </c>
      <c r="F114" s="144" t="s">
        <v>17</v>
      </c>
      <c r="G114" s="430">
        <v>6</v>
      </c>
      <c r="H114" s="231">
        <v>4</v>
      </c>
      <c r="I114" s="232" t="s">
        <v>17</v>
      </c>
      <c r="J114" s="431">
        <v>6</v>
      </c>
      <c r="K114" s="145"/>
      <c r="L114" s="144" t="s">
        <v>17</v>
      </c>
      <c r="M114" s="233"/>
      <c r="N114" s="147">
        <f>E114+H114+K114</f>
        <v>6</v>
      </c>
      <c r="O114" s="148" t="s">
        <v>17</v>
      </c>
      <c r="P114" s="149">
        <f>G114+J114+M114</f>
        <v>12</v>
      </c>
      <c r="Q114" s="147">
        <f>SUM(AG114:AI114)</f>
        <v>0</v>
      </c>
      <c r="R114" s="148" t="s">
        <v>17</v>
      </c>
      <c r="S114" s="149">
        <f>SUM(AJ114:AL114)</f>
        <v>2</v>
      </c>
      <c r="T114" s="122">
        <f>IF(Q114&gt;S114,1,0)</f>
        <v>0</v>
      </c>
      <c r="U114" s="123">
        <f>IF(S114&gt;Q114,1,0)</f>
        <v>1</v>
      </c>
      <c r="V114" s="110"/>
      <c r="W114" s="103">
        <v>9</v>
      </c>
      <c r="X114" s="104" t="str">
        <f>IF($N$4=1,AA114,IF($N$4=2,AB114,IF($N$4=3,AC114,IF($N$4=4,AD114,IF($N$4=5,AE114,IF($N$4=6,AF114," "))))))</f>
        <v>Nová Bělá</v>
      </c>
      <c r="AB114" s="1" t="str">
        <f t="shared" si="17"/>
        <v>Nová Bělá</v>
      </c>
      <c r="AG114" s="124">
        <f>IF(E114&gt;G114,1,0)</f>
        <v>0</v>
      </c>
      <c r="AH114" s="124">
        <f>IF(H114&gt;J114,1,0)</f>
        <v>0</v>
      </c>
      <c r="AI114" s="124">
        <f>IF(K114+M114&gt;0,IF(K114&gt;M114,1,0),0)</f>
        <v>0</v>
      </c>
      <c r="AJ114" s="124">
        <f>IF(G114&gt;E114,1,0)</f>
        <v>1</v>
      </c>
      <c r="AK114" s="124">
        <f>IF(J114&gt;H114,1,0)</f>
        <v>1</v>
      </c>
      <c r="AL114" s="124">
        <f>IF(K114+M114&gt;0,IF(M114&gt;K114,1,0),0)</f>
        <v>0</v>
      </c>
    </row>
    <row r="115" spans="2:38" ht="24.75" customHeight="1">
      <c r="B115" s="118" t="s">
        <v>60</v>
      </c>
      <c r="C115" s="449" t="s">
        <v>226</v>
      </c>
      <c r="D115" s="433" t="s">
        <v>228</v>
      </c>
      <c r="E115" s="434">
        <v>2</v>
      </c>
      <c r="F115" s="232" t="s">
        <v>17</v>
      </c>
      <c r="G115" s="431">
        <v>6</v>
      </c>
      <c r="H115" s="145">
        <v>3</v>
      </c>
      <c r="I115" s="144" t="s">
        <v>17</v>
      </c>
      <c r="J115" s="430">
        <v>6</v>
      </c>
      <c r="K115" s="231"/>
      <c r="L115" s="232" t="s">
        <v>17</v>
      </c>
      <c r="M115" s="146"/>
      <c r="N115" s="147">
        <f>E115+H115+K115</f>
        <v>5</v>
      </c>
      <c r="O115" s="148" t="s">
        <v>17</v>
      </c>
      <c r="P115" s="149">
        <f>G115+J115+M115</f>
        <v>12</v>
      </c>
      <c r="Q115" s="147">
        <f>SUM(AG115:AI115)</f>
        <v>0</v>
      </c>
      <c r="R115" s="148" t="s">
        <v>17</v>
      </c>
      <c r="S115" s="149">
        <f>SUM(AJ115:AL115)</f>
        <v>2</v>
      </c>
      <c r="T115" s="122">
        <f>IF(Q115&gt;S115,1,0)</f>
        <v>0</v>
      </c>
      <c r="U115" s="123">
        <f>IF(S115&gt;Q115,1,0)</f>
        <v>1</v>
      </c>
      <c r="V115" s="110"/>
      <c r="W115" s="103">
        <v>10</v>
      </c>
      <c r="X115" s="104" t="str">
        <f>IF($N$4=1,AA115,IF($N$4=2,AB115,IF($N$4=3,AC115,IF($N$4=4,AD115,IF($N$4=5,AE115,IF($N$4=6,AF115," "))))))</f>
        <v>Proskovice B</v>
      </c>
      <c r="AB115" s="1" t="str">
        <f t="shared" si="17"/>
        <v>Proskovice B</v>
      </c>
      <c r="AG115" s="124">
        <f>IF(E115&gt;G115,1,0)</f>
        <v>0</v>
      </c>
      <c r="AH115" s="124">
        <f>IF(H115&gt;J115,1,0)</f>
        <v>0</v>
      </c>
      <c r="AI115" s="124">
        <f>IF(K115+M115&gt;0,IF(K115&gt;M115,1,0),0)</f>
        <v>0</v>
      </c>
      <c r="AJ115" s="124">
        <f>IF(G115&gt;E115,1,0)</f>
        <v>1</v>
      </c>
      <c r="AK115" s="124">
        <f>IF(J115&gt;H115,1,0)</f>
        <v>1</v>
      </c>
      <c r="AL115" s="124">
        <f>IF(K115+M115&gt;0,IF(M115&gt;K115,1,0),0)</f>
        <v>0</v>
      </c>
    </row>
    <row r="116" spans="2:38" ht="24.75" customHeight="1">
      <c r="B116" s="572" t="s">
        <v>61</v>
      </c>
      <c r="C116" s="450" t="s">
        <v>225</v>
      </c>
      <c r="D116" s="451" t="s">
        <v>227</v>
      </c>
      <c r="E116" s="436">
        <v>2</v>
      </c>
      <c r="F116" s="295" t="s">
        <v>17</v>
      </c>
      <c r="G116" s="437">
        <v>6</v>
      </c>
      <c r="H116" s="438">
        <v>1</v>
      </c>
      <c r="I116" s="439" t="s">
        <v>17</v>
      </c>
      <c r="J116" s="440">
        <v>6</v>
      </c>
      <c r="K116" s="293"/>
      <c r="L116" s="295" t="s">
        <v>17</v>
      </c>
      <c r="M116" s="297"/>
      <c r="N116" s="559">
        <f>E116+H116+K116</f>
        <v>3</v>
      </c>
      <c r="O116" s="561" t="s">
        <v>17</v>
      </c>
      <c r="P116" s="557">
        <f>G116+J116+M116</f>
        <v>12</v>
      </c>
      <c r="Q116" s="559">
        <f>SUM(AG116:AI116)</f>
        <v>0</v>
      </c>
      <c r="R116" s="561" t="s">
        <v>17</v>
      </c>
      <c r="S116" s="557">
        <f>SUM(AJ116:AL116)</f>
        <v>2</v>
      </c>
      <c r="T116" s="565">
        <f>IF(Q116&gt;S116,1,0)</f>
        <v>0</v>
      </c>
      <c r="U116" s="553">
        <f>IF(S116&gt;Q116,1,0)</f>
        <v>1</v>
      </c>
      <c r="V116" s="125"/>
      <c r="X116" s="95"/>
      <c r="Y116" s="426"/>
      <c r="AG116" s="124">
        <f>IF(E116&gt;G116,1,0)</f>
        <v>0</v>
      </c>
      <c r="AH116" s="124">
        <f>IF(H116&gt;J116,1,0)</f>
        <v>0</v>
      </c>
      <c r="AI116" s="124">
        <f>IF(K116+M116&gt;0,IF(K116&gt;M116,1,0),0)</f>
        <v>0</v>
      </c>
      <c r="AJ116" s="124">
        <f>IF(G116&gt;E116,1,0)</f>
        <v>1</v>
      </c>
      <c r="AK116" s="124">
        <f>IF(J116&gt;H116,1,0)</f>
        <v>1</v>
      </c>
      <c r="AL116" s="124">
        <f>IF(K116+M116&gt;0,IF(M116&gt;K116,1,0),0)</f>
        <v>0</v>
      </c>
    </row>
    <row r="117" spans="2:25" ht="24.75" customHeight="1">
      <c r="B117" s="573"/>
      <c r="C117" s="452" t="s">
        <v>226</v>
      </c>
      <c r="D117" s="453" t="s">
        <v>228</v>
      </c>
      <c r="E117" s="443"/>
      <c r="F117" s="296"/>
      <c r="G117" s="444"/>
      <c r="H117" s="445"/>
      <c r="I117" s="446"/>
      <c r="J117" s="447"/>
      <c r="K117" s="294"/>
      <c r="L117" s="296"/>
      <c r="M117" s="298"/>
      <c r="N117" s="578"/>
      <c r="O117" s="556"/>
      <c r="P117" s="564"/>
      <c r="Q117" s="578"/>
      <c r="R117" s="556"/>
      <c r="S117" s="564"/>
      <c r="T117" s="566"/>
      <c r="U117" s="554"/>
      <c r="V117" s="125"/>
      <c r="Y117" s="426"/>
    </row>
    <row r="118" spans="2:25" ht="24.75" customHeight="1">
      <c r="B118" s="126"/>
      <c r="C118" s="150" t="s">
        <v>65</v>
      </c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2">
        <f>SUM(N114:N117)</f>
        <v>14</v>
      </c>
      <c r="O118" s="148" t="s">
        <v>17</v>
      </c>
      <c r="P118" s="153">
        <f>SUM(P114:P117)</f>
        <v>36</v>
      </c>
      <c r="Q118" s="152">
        <f>SUM(Q114:Q117)</f>
        <v>0</v>
      </c>
      <c r="R118" s="154" t="s">
        <v>17</v>
      </c>
      <c r="S118" s="153">
        <f>SUM(S114:S117)</f>
        <v>6</v>
      </c>
      <c r="T118" s="122">
        <f>SUM(T114:T117)</f>
        <v>0</v>
      </c>
      <c r="U118" s="123">
        <f>SUM(U114:U117)</f>
        <v>3</v>
      </c>
      <c r="V118" s="110"/>
      <c r="Y118" s="426"/>
    </row>
    <row r="119" spans="2:22" ht="24.75" customHeight="1">
      <c r="B119" s="126"/>
      <c r="C119" s="175" t="s">
        <v>66</v>
      </c>
      <c r="D119" s="174" t="str">
        <f>IF(T118&gt;U118,D109,IF(U118&gt;T118,D110,IF(U118+T118=0," ","CHYBA ZADÁNÍ")))</f>
        <v>Hrabová</v>
      </c>
      <c r="E119" s="150"/>
      <c r="F119" s="150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75"/>
      <c r="V119" s="133"/>
    </row>
    <row r="120" spans="2:22" ht="15">
      <c r="B120" s="126"/>
      <c r="C120" s="8" t="s">
        <v>67</v>
      </c>
      <c r="G120" s="135"/>
      <c r="H120" s="135"/>
      <c r="I120" s="135"/>
      <c r="J120" s="135"/>
      <c r="K120" s="135"/>
      <c r="L120" s="135"/>
      <c r="M120" s="135"/>
      <c r="N120" s="133"/>
      <c r="O120" s="133"/>
      <c r="Q120" s="136"/>
      <c r="R120" s="136"/>
      <c r="S120" s="135"/>
      <c r="T120" s="135"/>
      <c r="U120" s="135"/>
      <c r="V120" s="133"/>
    </row>
    <row r="121" spans="3:21" ht="15">
      <c r="C121" s="136"/>
      <c r="D121" s="136"/>
      <c r="E121" s="136"/>
      <c r="F121" s="136"/>
      <c r="G121" s="136"/>
      <c r="H121" s="136"/>
      <c r="I121" s="136"/>
      <c r="J121" s="141" t="s">
        <v>52</v>
      </c>
      <c r="K121" s="141"/>
      <c r="L121" s="141"/>
      <c r="M121" s="136"/>
      <c r="N121" s="136"/>
      <c r="O121" s="136"/>
      <c r="P121" s="136"/>
      <c r="Q121" s="136"/>
      <c r="R121" s="136"/>
      <c r="S121" s="136"/>
      <c r="T121" s="141" t="s">
        <v>54</v>
      </c>
      <c r="U121" s="136"/>
    </row>
    <row r="122" spans="3:21" ht="15">
      <c r="C122" s="142" t="s">
        <v>68</v>
      </c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</row>
  </sheetData>
  <sheetProtection selectLockedCells="1"/>
  <mergeCells count="126">
    <mergeCell ref="P82:U82"/>
    <mergeCell ref="P86:U86"/>
    <mergeCell ref="Q88:S88"/>
    <mergeCell ref="P83:U83"/>
    <mergeCell ref="P84:U84"/>
    <mergeCell ref="N87:U87"/>
    <mergeCell ref="P85:U85"/>
    <mergeCell ref="K88:M88"/>
    <mergeCell ref="E88:G88"/>
    <mergeCell ref="B91:B92"/>
    <mergeCell ref="O91:O92"/>
    <mergeCell ref="H88:J88"/>
    <mergeCell ref="N88:P88"/>
    <mergeCell ref="U91:U92"/>
    <mergeCell ref="P91:P92"/>
    <mergeCell ref="N91:N92"/>
    <mergeCell ref="T91:T92"/>
    <mergeCell ref="Q91:Q92"/>
    <mergeCell ref="R91:R92"/>
    <mergeCell ref="S91:S92"/>
    <mergeCell ref="B66:B67"/>
    <mergeCell ref="P78:Q78"/>
    <mergeCell ref="Q66:Q67"/>
    <mergeCell ref="P81:U81"/>
    <mergeCell ref="P66:P67"/>
    <mergeCell ref="R66:R67"/>
    <mergeCell ref="T78:U78"/>
    <mergeCell ref="P79:U79"/>
    <mergeCell ref="E87:M87"/>
    <mergeCell ref="U66:U67"/>
    <mergeCell ref="P57:U57"/>
    <mergeCell ref="P58:U58"/>
    <mergeCell ref="P59:U59"/>
    <mergeCell ref="N66:N67"/>
    <mergeCell ref="O66:O67"/>
    <mergeCell ref="P60:U60"/>
    <mergeCell ref="T66:T67"/>
    <mergeCell ref="S66:S67"/>
    <mergeCell ref="H63:J63"/>
    <mergeCell ref="E62:M62"/>
    <mergeCell ref="N62:U62"/>
    <mergeCell ref="Q63:S63"/>
    <mergeCell ref="E63:G63"/>
    <mergeCell ref="K63:M63"/>
    <mergeCell ref="P61:U61"/>
    <mergeCell ref="N63:P63"/>
    <mergeCell ref="S41:S42"/>
    <mergeCell ref="T41:T42"/>
    <mergeCell ref="P53:Q53"/>
    <mergeCell ref="T53:U53"/>
    <mergeCell ref="Q41:Q42"/>
    <mergeCell ref="R41:R42"/>
    <mergeCell ref="P54:U54"/>
    <mergeCell ref="P56:U56"/>
    <mergeCell ref="B41:B42"/>
    <mergeCell ref="U41:U42"/>
    <mergeCell ref="N41:N42"/>
    <mergeCell ref="O41:O42"/>
    <mergeCell ref="P41:P42"/>
    <mergeCell ref="E12:M12"/>
    <mergeCell ref="Q38:S38"/>
    <mergeCell ref="E38:G38"/>
    <mergeCell ref="P31:U31"/>
    <mergeCell ref="P32:U32"/>
    <mergeCell ref="P33:U33"/>
    <mergeCell ref="P34:U34"/>
    <mergeCell ref="N38:P38"/>
    <mergeCell ref="N37:U37"/>
    <mergeCell ref="P35:U35"/>
    <mergeCell ref="K38:M38"/>
    <mergeCell ref="E37:M37"/>
    <mergeCell ref="P29:U29"/>
    <mergeCell ref="H38:J38"/>
    <mergeCell ref="P36:U36"/>
    <mergeCell ref="Q13:S13"/>
    <mergeCell ref="T16:T17"/>
    <mergeCell ref="U16:U17"/>
    <mergeCell ref="Q16:Q17"/>
    <mergeCell ref="B16:B17"/>
    <mergeCell ref="K13:M13"/>
    <mergeCell ref="N13:P13"/>
    <mergeCell ref="P16:P17"/>
    <mergeCell ref="N16:N17"/>
    <mergeCell ref="E13:G13"/>
    <mergeCell ref="O16:O17"/>
    <mergeCell ref="H13:J13"/>
    <mergeCell ref="T3:U3"/>
    <mergeCell ref="P3:Q3"/>
    <mergeCell ref="P4:U4"/>
    <mergeCell ref="P7:U7"/>
    <mergeCell ref="P6:U6"/>
    <mergeCell ref="P103:Q103"/>
    <mergeCell ref="T103:U103"/>
    <mergeCell ref="P104:U104"/>
    <mergeCell ref="P106:U106"/>
    <mergeCell ref="AB5:AG5"/>
    <mergeCell ref="T28:U28"/>
    <mergeCell ref="S16:S17"/>
    <mergeCell ref="P10:U10"/>
    <mergeCell ref="N12:U12"/>
    <mergeCell ref="R16:R17"/>
    <mergeCell ref="P28:Q28"/>
    <mergeCell ref="P9:U9"/>
    <mergeCell ref="P8:U8"/>
    <mergeCell ref="P11:U11"/>
    <mergeCell ref="B116:B117"/>
    <mergeCell ref="P109:U109"/>
    <mergeCell ref="P110:U110"/>
    <mergeCell ref="P111:U111"/>
    <mergeCell ref="E112:M112"/>
    <mergeCell ref="N112:U112"/>
    <mergeCell ref="N116:N117"/>
    <mergeCell ref="E113:G113"/>
    <mergeCell ref="H113:J113"/>
    <mergeCell ref="K113:M113"/>
    <mergeCell ref="N113:P113"/>
    <mergeCell ref="P107:U107"/>
    <mergeCell ref="P108:U108"/>
    <mergeCell ref="Q113:S113"/>
    <mergeCell ref="U116:U117"/>
    <mergeCell ref="O116:O117"/>
    <mergeCell ref="P116:P117"/>
    <mergeCell ref="Q116:Q117"/>
    <mergeCell ref="R116:R117"/>
    <mergeCell ref="S116:S117"/>
    <mergeCell ref="T116:T117"/>
  </mergeCells>
  <conditionalFormatting sqref="X6:X15">
    <cfRule type="cellIs" priority="9" dxfId="0" operator="notEqual" stopIfTrue="1">
      <formula>0</formula>
    </cfRule>
  </conditionalFormatting>
  <conditionalFormatting sqref="X31:X40">
    <cfRule type="cellIs" priority="4" dxfId="0" operator="notEqual" stopIfTrue="1">
      <formula>0</formula>
    </cfRule>
  </conditionalFormatting>
  <conditionalFormatting sqref="X56:X65">
    <cfRule type="cellIs" priority="3" dxfId="0" operator="notEqual" stopIfTrue="1">
      <formula>0</formula>
    </cfRule>
  </conditionalFormatting>
  <conditionalFormatting sqref="X81:X90">
    <cfRule type="cellIs" priority="2" dxfId="0" operator="notEqual" stopIfTrue="1">
      <formula>0</formula>
    </cfRule>
  </conditionalFormatting>
  <conditionalFormatting sqref="X106:X115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M122"/>
  <sheetViews>
    <sheetView zoomScale="75" zoomScaleNormal="75" zoomScalePageLayoutView="0" workbookViewId="0" topLeftCell="A1">
      <selection activeCell="C14" sqref="C14:J17"/>
    </sheetView>
  </sheetViews>
  <sheetFormatPr defaultColWidth="10.28125" defaultRowHeight="12.75"/>
  <cols>
    <col min="1" max="1" width="0.42578125" style="1" customWidth="1"/>
    <col min="2" max="2" width="3.71093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5.8515625" style="1" customWidth="1"/>
    <col min="29" max="29" width="12.7109375" style="1" customWidth="1"/>
    <col min="30" max="30" width="12.28125" style="1" customWidth="1"/>
    <col min="31" max="33" width="11.57421875" style="1" customWidth="1"/>
    <col min="34" max="39" width="4.140625" style="1" customWidth="1"/>
    <col min="40" max="16384" width="10.28125" style="1" customWidth="1"/>
  </cols>
  <sheetData>
    <row r="1" spans="6:9" ht="26.25">
      <c r="F1" s="88" t="s">
        <v>38</v>
      </c>
      <c r="H1" s="89"/>
      <c r="I1" s="89"/>
    </row>
    <row r="2" spans="6:9" ht="4.5" customHeight="1">
      <c r="F2" s="88"/>
      <c r="H2" s="89"/>
      <c r="I2" s="89"/>
    </row>
    <row r="3" spans="3:24" ht="21">
      <c r="C3" s="90" t="s">
        <v>39</v>
      </c>
      <c r="D3" s="91" t="s">
        <v>40</v>
      </c>
      <c r="E3" s="90"/>
      <c r="F3" s="90"/>
      <c r="G3" s="90"/>
      <c r="H3" s="90"/>
      <c r="I3" s="90"/>
      <c r="J3" s="90"/>
      <c r="K3" s="90"/>
      <c r="L3" s="90"/>
      <c r="P3" s="580" t="s">
        <v>41</v>
      </c>
      <c r="Q3" s="580"/>
      <c r="R3" s="92"/>
      <c r="S3" s="92"/>
      <c r="T3" s="581">
        <f>'Utkání-výsledky'!$K$1</f>
        <v>2015</v>
      </c>
      <c r="U3" s="581"/>
      <c r="X3" s="93" t="s">
        <v>0</v>
      </c>
    </row>
    <row r="4" spans="3:33" ht="18" customHeight="1">
      <c r="C4" s="94" t="s">
        <v>42</v>
      </c>
      <c r="D4" s="95"/>
      <c r="N4" s="96">
        <v>2</v>
      </c>
      <c r="P4" s="582" t="str">
        <f>IF(N4=1,P6,IF(N4=2,P7,IF(N4=3,P8,IF(N4=4,P9,IF(N4=5,P10,IF(N4=6,P11," "))))))</f>
        <v>MUŽI  II.</v>
      </c>
      <c r="Q4" s="583"/>
      <c r="R4" s="583"/>
      <c r="S4" s="583"/>
      <c r="T4" s="583"/>
      <c r="U4" s="584"/>
      <c r="W4" s="97" t="s">
        <v>1</v>
      </c>
      <c r="X4" s="98" t="s">
        <v>2</v>
      </c>
      <c r="AA4" s="1" t="s">
        <v>43</v>
      </c>
      <c r="AB4" s="291" t="s">
        <v>110</v>
      </c>
      <c r="AC4" s="292" t="s">
        <v>109</v>
      </c>
      <c r="AD4" s="292" t="s">
        <v>44</v>
      </c>
      <c r="AE4" s="292" t="s">
        <v>45</v>
      </c>
      <c r="AF4" s="292" t="s">
        <v>46</v>
      </c>
      <c r="AG4" s="292"/>
    </row>
    <row r="5" spans="3:33" ht="9" customHeight="1">
      <c r="C5" s="94"/>
      <c r="D5" s="99"/>
      <c r="E5" s="99"/>
      <c r="F5" s="99"/>
      <c r="G5" s="94"/>
      <c r="H5" s="94"/>
      <c r="I5" s="94"/>
      <c r="J5" s="99"/>
      <c r="K5" s="99"/>
      <c r="L5" s="99"/>
      <c r="M5" s="94"/>
      <c r="N5" s="94"/>
      <c r="O5" s="94"/>
      <c r="P5" s="100"/>
      <c r="Q5" s="100"/>
      <c r="R5" s="100"/>
      <c r="S5" s="94"/>
      <c r="T5" s="94"/>
      <c r="U5" s="99"/>
      <c r="AB5" s="570"/>
      <c r="AC5" s="571"/>
      <c r="AD5" s="571"/>
      <c r="AE5" s="571"/>
      <c r="AF5" s="571"/>
      <c r="AG5" s="571"/>
    </row>
    <row r="6" spans="3:33" ht="14.25" customHeight="1">
      <c r="C6" s="94" t="s">
        <v>47</v>
      </c>
      <c r="D6" s="140"/>
      <c r="E6" s="101"/>
      <c r="F6" s="101"/>
      <c r="N6" s="102">
        <v>1</v>
      </c>
      <c r="P6" s="571" t="s">
        <v>48</v>
      </c>
      <c r="Q6" s="571"/>
      <c r="R6" s="571"/>
      <c r="S6" s="571"/>
      <c r="T6" s="571"/>
      <c r="U6" s="571"/>
      <c r="W6" s="103">
        <v>1</v>
      </c>
      <c r="X6" s="104" t="str">
        <f>IF($N$4=1,AA6,IF($N$4=2,AB6,IF($N$4=3,AC6,IF($N$4=4,AD6,IF($N$4=5,AE6,IF($N$4=6,AF6," "))))))</f>
        <v>Mexico</v>
      </c>
      <c r="AB6" s="248" t="str">
        <f>'Utkání-výsledky'!N4</f>
        <v>Mexico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  <c r="AG6" s="1">
        <f>'1.'!AG6</f>
        <v>0</v>
      </c>
    </row>
    <row r="7" spans="3:33" ht="16.5" customHeight="1">
      <c r="C7" s="94" t="s">
        <v>49</v>
      </c>
      <c r="D7" s="183"/>
      <c r="E7" s="106"/>
      <c r="F7" s="106"/>
      <c r="N7" s="102">
        <v>2</v>
      </c>
      <c r="P7" s="570" t="s">
        <v>50</v>
      </c>
      <c r="Q7" s="571"/>
      <c r="R7" s="571"/>
      <c r="S7" s="571"/>
      <c r="T7" s="571"/>
      <c r="U7" s="571"/>
      <c r="W7" s="103">
        <v>2</v>
      </c>
      <c r="X7" s="104" t="str">
        <f aca="true" t="shared" si="0" ref="X7:X13">IF($N$4=1,AA7,IF($N$4=2,AB7,IF($N$4=3,AC7,IF($N$4=4,AD7,IF($N$4=5,AE7,IF($N$4=6,AF7," "))))))</f>
        <v>Stará Ves</v>
      </c>
      <c r="AB7" s="248" t="str">
        <f>'Utkání-výsledky'!N5</f>
        <v>Stará Ves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  <c r="AG7" s="1">
        <f>'1.'!AG7</f>
        <v>0</v>
      </c>
    </row>
    <row r="8" spans="3:33" ht="15" customHeight="1">
      <c r="C8" s="94"/>
      <c r="N8" s="102">
        <v>3</v>
      </c>
      <c r="P8" s="570" t="s">
        <v>109</v>
      </c>
      <c r="Q8" s="571"/>
      <c r="R8" s="571"/>
      <c r="S8" s="571"/>
      <c r="T8" s="571"/>
      <c r="U8" s="571"/>
      <c r="W8" s="103">
        <v>3</v>
      </c>
      <c r="X8" s="104" t="str">
        <f t="shared" si="0"/>
        <v>Hukvaldy</v>
      </c>
      <c r="AB8" s="248" t="str">
        <f>'Utkání-výsledky'!N6</f>
        <v>Hukvaldy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  <c r="AG8" s="1">
        <f>'1.'!AG8</f>
        <v>0</v>
      </c>
    </row>
    <row r="9" spans="2:33" ht="18.75">
      <c r="B9" s="107">
        <v>4</v>
      </c>
      <c r="C9" s="90" t="s">
        <v>52</v>
      </c>
      <c r="D9" s="307" t="str">
        <f>VLOOKUP(B9,W6:X15,2)</f>
        <v>Hrabová</v>
      </c>
      <c r="E9" s="305"/>
      <c r="F9" s="305"/>
      <c r="G9" s="305"/>
      <c r="H9" s="305"/>
      <c r="I9" s="306"/>
      <c r="N9" s="102">
        <v>4</v>
      </c>
      <c r="P9" s="574" t="s">
        <v>51</v>
      </c>
      <c r="Q9" s="574"/>
      <c r="R9" s="574"/>
      <c r="S9" s="574"/>
      <c r="T9" s="574"/>
      <c r="U9" s="574"/>
      <c r="W9" s="103">
        <v>4</v>
      </c>
      <c r="X9" s="104" t="str">
        <f t="shared" si="0"/>
        <v>Hrabová</v>
      </c>
      <c r="AB9" s="248" t="str">
        <f>'Utkání-výsledky'!N7</f>
        <v>Hrabová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  <c r="AG9" s="1">
        <f>'1.'!AG9</f>
        <v>0</v>
      </c>
    </row>
    <row r="10" spans="2:33" ht="19.5" customHeight="1">
      <c r="B10" s="107">
        <v>10</v>
      </c>
      <c r="C10" s="90" t="s">
        <v>54</v>
      </c>
      <c r="D10" s="307" t="str">
        <f>VLOOKUP(B10,W6:X15,2)</f>
        <v>Proskovice B</v>
      </c>
      <c r="E10" s="305"/>
      <c r="F10" s="305"/>
      <c r="G10" s="305"/>
      <c r="H10" s="305"/>
      <c r="I10" s="306"/>
      <c r="N10" s="102">
        <v>5</v>
      </c>
      <c r="P10" s="574" t="s">
        <v>53</v>
      </c>
      <c r="Q10" s="574"/>
      <c r="R10" s="574"/>
      <c r="S10" s="574"/>
      <c r="T10" s="574"/>
      <c r="U10" s="574"/>
      <c r="W10" s="103">
        <v>5</v>
      </c>
      <c r="X10" s="104" t="str">
        <f t="shared" si="0"/>
        <v>Hrabůvka B</v>
      </c>
      <c r="AB10" s="248" t="str">
        <f>'Utkání-výsledky'!N8</f>
        <v>Hrabůvka B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  <c r="AG10" s="1">
        <f>'1.'!AG10</f>
        <v>0</v>
      </c>
    </row>
    <row r="11" spans="14:33" ht="15.75" customHeight="1">
      <c r="N11" s="102">
        <v>6</v>
      </c>
      <c r="P11" s="574" t="s">
        <v>55</v>
      </c>
      <c r="Q11" s="574"/>
      <c r="R11" s="574"/>
      <c r="S11" s="574"/>
      <c r="T11" s="574"/>
      <c r="U11" s="574"/>
      <c r="W11" s="103">
        <v>6</v>
      </c>
      <c r="X11" s="104" t="str">
        <f t="shared" si="0"/>
        <v>Výškovice B</v>
      </c>
      <c r="AB11" s="248" t="str">
        <f>'Utkání-výsledky'!N9</f>
        <v>Výškovice B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  <c r="AG11" s="1">
        <f>'1.'!AG11</f>
        <v>0</v>
      </c>
    </row>
    <row r="12" spans="3:39" ht="15">
      <c r="C12" s="108" t="s">
        <v>56</v>
      </c>
      <c r="D12" s="109"/>
      <c r="E12" s="575" t="s">
        <v>57</v>
      </c>
      <c r="F12" s="576"/>
      <c r="G12" s="576"/>
      <c r="H12" s="576"/>
      <c r="I12" s="576"/>
      <c r="J12" s="576"/>
      <c r="K12" s="576"/>
      <c r="L12" s="576"/>
      <c r="M12" s="576"/>
      <c r="N12" s="576" t="s">
        <v>58</v>
      </c>
      <c r="O12" s="576"/>
      <c r="P12" s="576"/>
      <c r="Q12" s="576"/>
      <c r="R12" s="576"/>
      <c r="S12" s="576"/>
      <c r="T12" s="576"/>
      <c r="U12" s="576"/>
      <c r="V12" s="110"/>
      <c r="W12" s="103">
        <v>7</v>
      </c>
      <c r="X12" s="104" t="str">
        <f t="shared" si="0"/>
        <v>Krmelín B</v>
      </c>
      <c r="AB12" s="248" t="str">
        <f>'Utkání-výsledky'!N10</f>
        <v>Krmelín B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1">
        <f>'1.'!AG12</f>
        <v>0</v>
      </c>
      <c r="AH12" s="94"/>
      <c r="AI12" s="111"/>
      <c r="AJ12" s="111"/>
      <c r="AK12" s="93" t="s">
        <v>0</v>
      </c>
      <c r="AL12" s="111"/>
      <c r="AM12" s="111"/>
    </row>
    <row r="13" spans="2:39" ht="21" customHeight="1">
      <c r="B13" s="112"/>
      <c r="C13" s="113" t="s">
        <v>7</v>
      </c>
      <c r="D13" s="114" t="s">
        <v>8</v>
      </c>
      <c r="E13" s="579" t="s">
        <v>59</v>
      </c>
      <c r="F13" s="568"/>
      <c r="G13" s="569"/>
      <c r="H13" s="567" t="s">
        <v>60</v>
      </c>
      <c r="I13" s="568"/>
      <c r="J13" s="569" t="s">
        <v>60</v>
      </c>
      <c r="K13" s="567" t="s">
        <v>61</v>
      </c>
      <c r="L13" s="568"/>
      <c r="M13" s="568" t="s">
        <v>61</v>
      </c>
      <c r="N13" s="567" t="s">
        <v>62</v>
      </c>
      <c r="O13" s="568"/>
      <c r="P13" s="569"/>
      <c r="Q13" s="567" t="s">
        <v>63</v>
      </c>
      <c r="R13" s="568"/>
      <c r="S13" s="569"/>
      <c r="T13" s="115" t="s">
        <v>64</v>
      </c>
      <c r="U13" s="116"/>
      <c r="V13" s="117"/>
      <c r="W13" s="103">
        <v>8</v>
      </c>
      <c r="X13" s="104" t="str">
        <f t="shared" si="0"/>
        <v>Volný LOS</v>
      </c>
      <c r="AB13" s="248" t="str">
        <f>'Utkání-výsledky'!N11</f>
        <v>Volný LOS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1" t="str">
        <f>'1.'!AG13</f>
        <v>1.</v>
      </c>
      <c r="AH13" s="9" t="s">
        <v>59</v>
      </c>
      <c r="AI13" s="9" t="s">
        <v>60</v>
      </c>
      <c r="AJ13" s="9" t="s">
        <v>61</v>
      </c>
      <c r="AK13" s="9" t="s">
        <v>59</v>
      </c>
      <c r="AL13" s="9" t="s">
        <v>60</v>
      </c>
      <c r="AM13" s="9" t="s">
        <v>61</v>
      </c>
    </row>
    <row r="14" spans="2:39" ht="24.75" customHeight="1">
      <c r="B14" s="118" t="s">
        <v>59</v>
      </c>
      <c r="C14" s="454" t="s">
        <v>231</v>
      </c>
      <c r="D14" s="455" t="s">
        <v>193</v>
      </c>
      <c r="E14" s="456">
        <v>6</v>
      </c>
      <c r="F14" s="457" t="s">
        <v>17</v>
      </c>
      <c r="G14" s="458">
        <v>0</v>
      </c>
      <c r="H14" s="459">
        <v>6</v>
      </c>
      <c r="I14" s="457" t="s">
        <v>17</v>
      </c>
      <c r="J14" s="458">
        <v>2</v>
      </c>
      <c r="K14" s="145"/>
      <c r="L14" s="144" t="s">
        <v>17</v>
      </c>
      <c r="M14" s="233"/>
      <c r="N14" s="158">
        <f>E14+H14+K14</f>
        <v>12</v>
      </c>
      <c r="O14" s="159" t="s">
        <v>17</v>
      </c>
      <c r="P14" s="160">
        <f>G14+J14+M14</f>
        <v>2</v>
      </c>
      <c r="Q14" s="158">
        <f>SUM(AH14:AJ14)</f>
        <v>2</v>
      </c>
      <c r="R14" s="159" t="s">
        <v>17</v>
      </c>
      <c r="S14" s="160">
        <f>SUM(AK14:AM14)</f>
        <v>0</v>
      </c>
      <c r="T14" s="161">
        <f>IF(Q14&gt;S14,1,0)</f>
        <v>1</v>
      </c>
      <c r="U14" s="162">
        <f>IF(S14&gt;Q14,1,0)</f>
        <v>0</v>
      </c>
      <c r="V14" s="110"/>
      <c r="W14" s="103">
        <v>9</v>
      </c>
      <c r="X14" s="104" t="str">
        <f>IF($N$4=1,AA14,IF($N$4=2,AB14,IF($N$4=3,AC14,IF($N$4=4,AD14,IF($N$4=5,AE14,IF($N$4=6,AF14," "))))))</f>
        <v>Nová Bělá</v>
      </c>
      <c r="AB14" s="248" t="str">
        <f>'Utkání-výsledky'!N12</f>
        <v>Nová Bělá</v>
      </c>
      <c r="AH14" s="124">
        <f>IF(E14&gt;G14,1,0)</f>
        <v>1</v>
      </c>
      <c r="AI14" s="124">
        <f>IF(H14&gt;J14,1,0)</f>
        <v>1</v>
      </c>
      <c r="AJ14" s="124">
        <f>IF(K14+M14&gt;0,IF(K14&gt;M14,1,0),0)</f>
        <v>0</v>
      </c>
      <c r="AK14" s="124">
        <f>IF(G14&gt;E14,1,0)</f>
        <v>0</v>
      </c>
      <c r="AL14" s="124">
        <f>IF(J14&gt;H14,1,0)</f>
        <v>0</v>
      </c>
      <c r="AM14" s="124">
        <f>IF(K14+M14&gt;0,IF(M14&gt;K14,1,0),0)</f>
        <v>0</v>
      </c>
    </row>
    <row r="15" spans="2:39" ht="24" customHeight="1">
      <c r="B15" s="118" t="s">
        <v>60</v>
      </c>
      <c r="C15" s="461" t="s">
        <v>183</v>
      </c>
      <c r="D15" s="454" t="s">
        <v>146</v>
      </c>
      <c r="E15" s="456">
        <v>6</v>
      </c>
      <c r="F15" s="457" t="s">
        <v>17</v>
      </c>
      <c r="G15" s="458">
        <v>0</v>
      </c>
      <c r="H15" s="459">
        <v>6</v>
      </c>
      <c r="I15" s="457" t="s">
        <v>17</v>
      </c>
      <c r="J15" s="458">
        <v>3</v>
      </c>
      <c r="K15" s="231"/>
      <c r="L15" s="232" t="s">
        <v>17</v>
      </c>
      <c r="M15" s="146"/>
      <c r="N15" s="158">
        <f>E15+H15+K15</f>
        <v>12</v>
      </c>
      <c r="O15" s="159" t="s">
        <v>17</v>
      </c>
      <c r="P15" s="160">
        <f>G15+J15+M15</f>
        <v>3</v>
      </c>
      <c r="Q15" s="158">
        <f>SUM(AH15:AJ15)</f>
        <v>2</v>
      </c>
      <c r="R15" s="159" t="s">
        <v>17</v>
      </c>
      <c r="S15" s="160">
        <f>SUM(AK15:AM15)</f>
        <v>0</v>
      </c>
      <c r="T15" s="161">
        <f>IF(Q15&gt;S15,1,0)</f>
        <v>1</v>
      </c>
      <c r="U15" s="162">
        <f>IF(S15&gt;Q15,1,0)</f>
        <v>0</v>
      </c>
      <c r="V15" s="110"/>
      <c r="W15" s="103">
        <v>10</v>
      </c>
      <c r="X15" s="104" t="str">
        <f>IF($N$4=1,AA15,IF($N$4=2,AB15,IF($N$4=3,AC15,IF($N$4=4,AD15,IF($N$4=5,AE15,IF($N$4=6,AF15," "))))))</f>
        <v>Proskovice B</v>
      </c>
      <c r="AB15" s="248" t="str">
        <f>'Utkání-výsledky'!N13</f>
        <v>Proskovice B</v>
      </c>
      <c r="AH15" s="124">
        <f>IF(E15&gt;G15,1,0)</f>
        <v>1</v>
      </c>
      <c r="AI15" s="124">
        <f>IF(H15&gt;J15,1,0)</f>
        <v>1</v>
      </c>
      <c r="AJ15" s="124">
        <f>IF(K15+M15&gt;0,IF(K15&gt;M15,1,0),0)</f>
        <v>0</v>
      </c>
      <c r="AK15" s="124">
        <f>IF(G15&gt;E15,1,0)</f>
        <v>0</v>
      </c>
      <c r="AL15" s="124">
        <f>IF(J15&gt;H15,1,0)</f>
        <v>0</v>
      </c>
      <c r="AM15" s="124">
        <f>IF(K15+M15&gt;0,IF(M15&gt;K15,1,0),0)</f>
        <v>0</v>
      </c>
    </row>
    <row r="16" spans="2:39" ht="20.25" customHeight="1">
      <c r="B16" s="572" t="s">
        <v>61</v>
      </c>
      <c r="C16" s="461" t="s">
        <v>231</v>
      </c>
      <c r="D16" s="455" t="s">
        <v>193</v>
      </c>
      <c r="E16" s="551">
        <v>6</v>
      </c>
      <c r="F16" s="545" t="s">
        <v>17</v>
      </c>
      <c r="G16" s="547">
        <v>3</v>
      </c>
      <c r="H16" s="549">
        <v>6</v>
      </c>
      <c r="I16" s="545" t="s">
        <v>17</v>
      </c>
      <c r="J16" s="547">
        <v>1</v>
      </c>
      <c r="K16" s="293"/>
      <c r="L16" s="295" t="s">
        <v>17</v>
      </c>
      <c r="M16" s="297"/>
      <c r="N16" s="611">
        <f>E16+H16+K16</f>
        <v>12</v>
      </c>
      <c r="O16" s="609" t="s">
        <v>17</v>
      </c>
      <c r="P16" s="613">
        <f>G16+J16+M16</f>
        <v>4</v>
      </c>
      <c r="Q16" s="611">
        <f>SUM(AH16:AJ16)</f>
        <v>2</v>
      </c>
      <c r="R16" s="609" t="s">
        <v>17</v>
      </c>
      <c r="S16" s="613">
        <f>SUM(AK16:AM16)</f>
        <v>0</v>
      </c>
      <c r="T16" s="615">
        <f>IF(Q16&gt;S16,1,0)</f>
        <v>1</v>
      </c>
      <c r="U16" s="607">
        <f>IF(S16&gt;Q16,1,0)</f>
        <v>0</v>
      </c>
      <c r="V16" s="125"/>
      <c r="AH16" s="124">
        <f>IF(E16&gt;G16,1,0)</f>
        <v>1</v>
      </c>
      <c r="AI16" s="124">
        <f>IF(H16&gt;J16,1,0)</f>
        <v>1</v>
      </c>
      <c r="AJ16" s="124">
        <f>IF(K16+M16&gt;0,IF(K16&gt;M16,1,0),0)</f>
        <v>0</v>
      </c>
      <c r="AK16" s="124">
        <f>IF(G16&gt;E16,1,0)</f>
        <v>0</v>
      </c>
      <c r="AL16" s="124">
        <f>IF(J16&gt;H16,1,0)</f>
        <v>0</v>
      </c>
      <c r="AM16" s="124">
        <f>IF(K16+M16&gt;0,IF(M16&gt;K16,1,0),0)</f>
        <v>0</v>
      </c>
    </row>
    <row r="17" spans="2:22" ht="21" customHeight="1">
      <c r="B17" s="573"/>
      <c r="C17" s="462" t="s">
        <v>183</v>
      </c>
      <c r="D17" s="463" t="s">
        <v>139</v>
      </c>
      <c r="E17" s="552"/>
      <c r="F17" s="546"/>
      <c r="G17" s="548"/>
      <c r="H17" s="550"/>
      <c r="I17" s="546"/>
      <c r="J17" s="548"/>
      <c r="K17" s="294"/>
      <c r="L17" s="296"/>
      <c r="M17" s="298"/>
      <c r="N17" s="612"/>
      <c r="O17" s="610"/>
      <c r="P17" s="614"/>
      <c r="Q17" s="612"/>
      <c r="R17" s="610"/>
      <c r="S17" s="614"/>
      <c r="T17" s="616"/>
      <c r="U17" s="608"/>
      <c r="V17" s="125"/>
    </row>
    <row r="18" spans="2:22" ht="23.25" customHeight="1">
      <c r="B18" s="126"/>
      <c r="C18" s="163" t="s">
        <v>65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5">
        <f>SUM(N14:N17)</f>
        <v>36</v>
      </c>
      <c r="O18" s="159" t="s">
        <v>17</v>
      </c>
      <c r="P18" s="166">
        <f>SUM(P14:P17)</f>
        <v>9</v>
      </c>
      <c r="Q18" s="165">
        <f>SUM(Q14:Q17)</f>
        <v>6</v>
      </c>
      <c r="R18" s="167" t="s">
        <v>17</v>
      </c>
      <c r="S18" s="166">
        <f>SUM(S14:S17)</f>
        <v>0</v>
      </c>
      <c r="T18" s="161">
        <f>SUM(T14:T17)</f>
        <v>3</v>
      </c>
      <c r="U18" s="162">
        <f>SUM(U14:U17)</f>
        <v>0</v>
      </c>
      <c r="V18" s="110"/>
    </row>
    <row r="19" spans="2:27" ht="21" customHeight="1">
      <c r="B19" s="126"/>
      <c r="C19" s="8" t="s">
        <v>66</v>
      </c>
      <c r="D19" s="132" t="str">
        <f>IF(T18&gt;U18,D9,IF(U18&gt;T18,D10,IF(U18+T18=0," ","CHYBA ZADÁNÍ")))</f>
        <v>Hrabová</v>
      </c>
      <c r="E19" s="127"/>
      <c r="F19" s="127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8"/>
      <c r="V19" s="133"/>
      <c r="AA19" s="134"/>
    </row>
    <row r="20" spans="2:22" ht="19.5" customHeight="1">
      <c r="B20" s="126"/>
      <c r="C20" s="8" t="s">
        <v>67</v>
      </c>
      <c r="G20" s="135"/>
      <c r="H20" s="135"/>
      <c r="I20" s="135"/>
      <c r="J20" s="135"/>
      <c r="K20" s="135"/>
      <c r="L20" s="135"/>
      <c r="M20" s="135"/>
      <c r="N20" s="133"/>
      <c r="O20" s="133"/>
      <c r="Q20" s="136"/>
      <c r="R20" s="136"/>
      <c r="S20" s="135"/>
      <c r="T20" s="135"/>
      <c r="U20" s="135"/>
      <c r="V20" s="133"/>
    </row>
    <row r="21" spans="10:20" ht="15">
      <c r="J21" s="5" t="s">
        <v>52</v>
      </c>
      <c r="K21" s="5"/>
      <c r="L21" s="5"/>
      <c r="T21" s="5" t="s">
        <v>54</v>
      </c>
    </row>
    <row r="22" spans="3:21" ht="15">
      <c r="C22" s="94" t="s">
        <v>68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</row>
    <row r="23" spans="3:21" ht="15"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</row>
    <row r="24" spans="3:21" ht="15"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</row>
    <row r="25" spans="3:21" ht="15"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</row>
    <row r="26" spans="2:21" ht="28.5" customHeight="1">
      <c r="B26" s="109"/>
      <c r="C26" s="109"/>
      <c r="D26" s="109"/>
      <c r="E26" s="109"/>
      <c r="F26" s="137" t="s">
        <v>38</v>
      </c>
      <c r="G26" s="109"/>
      <c r="H26" s="138"/>
      <c r="I26" s="138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</row>
    <row r="27" spans="6:9" ht="8.25" customHeight="1">
      <c r="F27" s="88"/>
      <c r="H27" s="89"/>
      <c r="I27" s="89"/>
    </row>
    <row r="28" spans="3:24" ht="21">
      <c r="C28" s="90" t="s">
        <v>39</v>
      </c>
      <c r="D28" s="91" t="s">
        <v>40</v>
      </c>
      <c r="E28" s="90"/>
      <c r="F28" s="90"/>
      <c r="G28" s="90"/>
      <c r="H28" s="90"/>
      <c r="I28" s="90"/>
      <c r="J28" s="90"/>
      <c r="K28" s="90"/>
      <c r="L28" s="90"/>
      <c r="P28" s="580" t="s">
        <v>41</v>
      </c>
      <c r="Q28" s="580"/>
      <c r="R28" s="92"/>
      <c r="S28" s="92"/>
      <c r="T28" s="581">
        <f>'Utkání-výsledky'!$K$1</f>
        <v>2015</v>
      </c>
      <c r="U28" s="581"/>
      <c r="X28" s="93" t="s">
        <v>0</v>
      </c>
    </row>
    <row r="29" spans="3:32" ht="18.75">
      <c r="C29" s="94" t="s">
        <v>42</v>
      </c>
      <c r="D29" s="139"/>
      <c r="N29" s="96">
        <v>2</v>
      </c>
      <c r="P29" s="582" t="str">
        <f>IF(N29=1,P31,IF(N29=2,P32,IF(N29=3,P33,IF(N29=4,P34,IF(N29=5,P35,IF(N29=6,P36," "))))))</f>
        <v>MUŽI  II.</v>
      </c>
      <c r="Q29" s="583"/>
      <c r="R29" s="583"/>
      <c r="S29" s="583"/>
      <c r="T29" s="583"/>
      <c r="U29" s="584"/>
      <c r="W29" s="97" t="s">
        <v>1</v>
      </c>
      <c r="X29" s="94" t="s">
        <v>2</v>
      </c>
      <c r="AA29" s="1" t="str">
        <f aca="true" t="shared" si="1" ref="AA29:AF29">AA4</f>
        <v>Muži I.</v>
      </c>
      <c r="AB29" s="1" t="str">
        <f t="shared" si="1"/>
        <v>Muži II. </v>
      </c>
      <c r="AC29" s="1" t="str">
        <f t="shared" si="1"/>
        <v>Neobsazeno</v>
      </c>
      <c r="AD29" s="1" t="str">
        <f t="shared" si="1"/>
        <v>Veterání I.</v>
      </c>
      <c r="AE29" s="1" t="str">
        <f t="shared" si="1"/>
        <v>Veterání II.</v>
      </c>
      <c r="AF29" s="1" t="str">
        <f t="shared" si="1"/>
        <v>Ženy</v>
      </c>
    </row>
    <row r="30" spans="3:21" ht="6.75" customHeight="1">
      <c r="C30" s="94"/>
      <c r="D30" s="99"/>
      <c r="E30" s="99"/>
      <c r="F30" s="99"/>
      <c r="G30" s="94"/>
      <c r="H30" s="94"/>
      <c r="I30" s="94"/>
      <c r="J30" s="99"/>
      <c r="K30" s="99"/>
      <c r="L30" s="99"/>
      <c r="M30" s="94"/>
      <c r="N30" s="94"/>
      <c r="O30" s="94"/>
      <c r="P30" s="100"/>
      <c r="Q30" s="100"/>
      <c r="R30" s="100"/>
      <c r="S30" s="94"/>
      <c r="T30" s="94"/>
      <c r="U30" s="99"/>
    </row>
    <row r="31" spans="3:32" ht="15.75">
      <c r="C31" s="94" t="s">
        <v>47</v>
      </c>
      <c r="D31" s="140"/>
      <c r="E31" s="101"/>
      <c r="F31" s="101"/>
      <c r="N31" s="1">
        <v>1</v>
      </c>
      <c r="P31" s="571" t="s">
        <v>48</v>
      </c>
      <c r="Q31" s="571"/>
      <c r="R31" s="571"/>
      <c r="S31" s="571"/>
      <c r="T31" s="571"/>
      <c r="U31" s="571"/>
      <c r="W31" s="103">
        <v>1</v>
      </c>
      <c r="X31" s="104" t="str">
        <f>IF($N$4=1,AA31,IF($N$4=2,AB31,IF($N$4=3,AC31,IF($N$4=4,AD31,IF($N$4=5,AE31,IF($N$4=6,AF31," "))))))</f>
        <v>Mexico</v>
      </c>
      <c r="AA31" s="1">
        <f aca="true" t="shared" si="2" ref="AA31:AE38">AA6</f>
        <v>0</v>
      </c>
      <c r="AB31" s="1" t="str">
        <f>AB6</f>
        <v>Mexico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94" t="s">
        <v>49</v>
      </c>
      <c r="D32" s="183"/>
      <c r="E32" s="106"/>
      <c r="F32" s="106"/>
      <c r="N32" s="1">
        <v>2</v>
      </c>
      <c r="P32" s="570" t="s">
        <v>50</v>
      </c>
      <c r="Q32" s="571"/>
      <c r="R32" s="571"/>
      <c r="S32" s="571"/>
      <c r="T32" s="571"/>
      <c r="U32" s="571"/>
      <c r="W32" s="103">
        <v>2</v>
      </c>
      <c r="X32" s="104" t="str">
        <f aca="true" t="shared" si="4" ref="X32:X38">IF($N$4=1,AA32,IF($N$4=2,AB32,IF($N$4=3,AC32,IF($N$4=4,AD32,IF($N$4=5,AE32,IF($N$4=6,AF32," "))))))</f>
        <v>Stará Ves</v>
      </c>
      <c r="AA32" s="1">
        <f t="shared" si="2"/>
        <v>0</v>
      </c>
      <c r="AB32" s="1" t="str">
        <f t="shared" si="2"/>
        <v>Stará Ves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>
      <c r="C33" s="94"/>
      <c r="N33" s="1">
        <v>3</v>
      </c>
      <c r="P33" s="570" t="s">
        <v>109</v>
      </c>
      <c r="Q33" s="571"/>
      <c r="R33" s="571"/>
      <c r="S33" s="571"/>
      <c r="T33" s="571"/>
      <c r="U33" s="571"/>
      <c r="W33" s="103">
        <v>3</v>
      </c>
      <c r="X33" s="104" t="str">
        <f t="shared" si="4"/>
        <v>Hukvaldy</v>
      </c>
      <c r="AA33" s="1">
        <f t="shared" si="2"/>
        <v>0</v>
      </c>
      <c r="AB33" s="1" t="str">
        <f t="shared" si="2"/>
        <v>Hukvaldy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107">
        <v>5</v>
      </c>
      <c r="C34" s="90" t="s">
        <v>52</v>
      </c>
      <c r="D34" s="307" t="str">
        <f>VLOOKUP(B34,W31:X40,2)</f>
        <v>Hrabůvka B</v>
      </c>
      <c r="E34" s="305"/>
      <c r="F34" s="305"/>
      <c r="G34" s="305"/>
      <c r="H34" s="305"/>
      <c r="I34" s="306"/>
      <c r="N34" s="1">
        <v>4</v>
      </c>
      <c r="P34" s="574" t="s">
        <v>53</v>
      </c>
      <c r="Q34" s="574"/>
      <c r="R34" s="574"/>
      <c r="S34" s="574"/>
      <c r="T34" s="574"/>
      <c r="U34" s="574"/>
      <c r="W34" s="103">
        <v>4</v>
      </c>
      <c r="X34" s="104" t="str">
        <f t="shared" si="4"/>
        <v>Hrabová</v>
      </c>
      <c r="AA34" s="1">
        <f t="shared" si="2"/>
        <v>0</v>
      </c>
      <c r="AB34" s="1" t="str">
        <f t="shared" si="2"/>
        <v>Hrabová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107">
        <v>3</v>
      </c>
      <c r="C35" s="90" t="s">
        <v>54</v>
      </c>
      <c r="D35" s="307" t="str">
        <f>VLOOKUP(B35,W31:X40,2)</f>
        <v>Hukvaldy</v>
      </c>
      <c r="E35" s="305"/>
      <c r="F35" s="305"/>
      <c r="G35" s="305"/>
      <c r="H35" s="305"/>
      <c r="I35" s="306"/>
      <c r="N35" s="1">
        <v>5</v>
      </c>
      <c r="P35" s="574" t="s">
        <v>55</v>
      </c>
      <c r="Q35" s="574"/>
      <c r="R35" s="574"/>
      <c r="S35" s="574"/>
      <c r="T35" s="574"/>
      <c r="U35" s="574"/>
      <c r="W35" s="103">
        <v>5</v>
      </c>
      <c r="X35" s="104" t="str">
        <f t="shared" si="4"/>
        <v>Hrabůvka B</v>
      </c>
      <c r="AA35" s="1">
        <f t="shared" si="2"/>
        <v>0</v>
      </c>
      <c r="AB35" s="1" t="str">
        <f t="shared" si="2"/>
        <v>Hrabůvka B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23:32" ht="15">
      <c r="W36" s="103">
        <v>6</v>
      </c>
      <c r="X36" s="104" t="str">
        <f t="shared" si="4"/>
        <v>Výškovice B</v>
      </c>
      <c r="AA36" s="1">
        <f t="shared" si="2"/>
        <v>0</v>
      </c>
      <c r="AB36" s="1" t="str">
        <f t="shared" si="2"/>
        <v>Výškovice B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108" t="s">
        <v>56</v>
      </c>
      <c r="D37" s="109"/>
      <c r="E37" s="575" t="s">
        <v>57</v>
      </c>
      <c r="F37" s="576"/>
      <c r="G37" s="576"/>
      <c r="H37" s="576"/>
      <c r="I37" s="576"/>
      <c r="J37" s="576"/>
      <c r="K37" s="576"/>
      <c r="L37" s="576"/>
      <c r="M37" s="576"/>
      <c r="N37" s="576" t="s">
        <v>58</v>
      </c>
      <c r="O37" s="576"/>
      <c r="P37" s="576"/>
      <c r="Q37" s="576"/>
      <c r="R37" s="576"/>
      <c r="S37" s="576"/>
      <c r="T37" s="576"/>
      <c r="U37" s="576"/>
      <c r="V37" s="110"/>
      <c r="W37" s="103">
        <v>7</v>
      </c>
      <c r="X37" s="104" t="str">
        <f t="shared" si="4"/>
        <v>Krmelín B</v>
      </c>
      <c r="AA37" s="1">
        <f t="shared" si="2"/>
        <v>0</v>
      </c>
      <c r="AB37" s="1" t="str">
        <f t="shared" si="2"/>
        <v>Krmelín B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9" ht="15">
      <c r="B38" s="112"/>
      <c r="C38" s="113" t="s">
        <v>7</v>
      </c>
      <c r="D38" s="114" t="s">
        <v>8</v>
      </c>
      <c r="E38" s="579" t="s">
        <v>59</v>
      </c>
      <c r="F38" s="568"/>
      <c r="G38" s="569"/>
      <c r="H38" s="567" t="s">
        <v>60</v>
      </c>
      <c r="I38" s="568"/>
      <c r="J38" s="569" t="s">
        <v>60</v>
      </c>
      <c r="K38" s="567" t="s">
        <v>61</v>
      </c>
      <c r="L38" s="568"/>
      <c r="M38" s="568" t="s">
        <v>61</v>
      </c>
      <c r="N38" s="567" t="s">
        <v>62</v>
      </c>
      <c r="O38" s="568"/>
      <c r="P38" s="569"/>
      <c r="Q38" s="567" t="s">
        <v>63</v>
      </c>
      <c r="R38" s="568"/>
      <c r="S38" s="569"/>
      <c r="T38" s="115" t="s">
        <v>64</v>
      </c>
      <c r="U38" s="116"/>
      <c r="V38" s="117"/>
      <c r="W38" s="103">
        <v>8</v>
      </c>
      <c r="X38" s="104" t="str">
        <f t="shared" si="4"/>
        <v>Volný LOS</v>
      </c>
      <c r="AA38" s="1">
        <f t="shared" si="2"/>
        <v>0</v>
      </c>
      <c r="AB38" s="1" t="str">
        <f t="shared" si="2"/>
        <v>Volný LOS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H38" s="9" t="s">
        <v>59</v>
      </c>
      <c r="AI38" s="9" t="s">
        <v>60</v>
      </c>
      <c r="AJ38" s="9" t="s">
        <v>61</v>
      </c>
      <c r="AK38" s="9" t="s">
        <v>59</v>
      </c>
      <c r="AL38" s="9" t="s">
        <v>60</v>
      </c>
      <c r="AM38" s="9" t="s">
        <v>61</v>
      </c>
    </row>
    <row r="39" spans="2:39" ht="24.75" customHeight="1">
      <c r="B39" s="118" t="s">
        <v>59</v>
      </c>
      <c r="C39" s="448"/>
      <c r="D39" s="428"/>
      <c r="E39" s="429"/>
      <c r="F39" s="144" t="s">
        <v>17</v>
      </c>
      <c r="G39" s="430"/>
      <c r="H39" s="231"/>
      <c r="I39" s="232" t="s">
        <v>17</v>
      </c>
      <c r="J39" s="431"/>
      <c r="K39" s="145"/>
      <c r="L39" s="144" t="s">
        <v>17</v>
      </c>
      <c r="M39" s="233"/>
      <c r="N39" s="147">
        <f>E39+H39+K39</f>
        <v>0</v>
      </c>
      <c r="O39" s="148" t="s">
        <v>17</v>
      </c>
      <c r="P39" s="149">
        <f>G39+J39+M39</f>
        <v>0</v>
      </c>
      <c r="Q39" s="147">
        <f>SUM(AH39:AJ39)</f>
        <v>0</v>
      </c>
      <c r="R39" s="148" t="s">
        <v>17</v>
      </c>
      <c r="S39" s="149">
        <f>SUM(AK39:AM39)</f>
        <v>0</v>
      </c>
      <c r="T39" s="122">
        <f>IF(Q39&gt;S39,1,0)</f>
        <v>0</v>
      </c>
      <c r="U39" s="123">
        <f>IF(S39&gt;Q39,1,0)</f>
        <v>0</v>
      </c>
      <c r="V39" s="110"/>
      <c r="W39" s="103">
        <v>9</v>
      </c>
      <c r="X39" s="104" t="str">
        <f>IF($N$4=1,AA39,IF($N$4=2,AB39,IF($N$4=3,AC39,IF($N$4=4,AD39,IF($N$4=5,AE39,IF($N$4=6,AF39," "))))))</f>
        <v>Nová Bělá</v>
      </c>
      <c r="AB39" s="1" t="str">
        <f>AB14</f>
        <v>Nová Bělá</v>
      </c>
      <c r="AH39" s="124">
        <f>IF(E39&gt;G39,1,0)</f>
        <v>0</v>
      </c>
      <c r="AI39" s="124">
        <f>IF(H39&gt;J39,1,0)</f>
        <v>0</v>
      </c>
      <c r="AJ39" s="124">
        <f>IF(K39+M39&gt;0,IF(K39&gt;M39,1,0),0)</f>
        <v>0</v>
      </c>
      <c r="AK39" s="124">
        <f>IF(G39&gt;E39,1,0)</f>
        <v>0</v>
      </c>
      <c r="AL39" s="124">
        <f>IF(J39&gt;H39,1,0)</f>
        <v>0</v>
      </c>
      <c r="AM39" s="124">
        <f>IF(K39+M39&gt;0,IF(M39&gt;K39,1,0),0)</f>
        <v>0</v>
      </c>
    </row>
    <row r="40" spans="2:39" ht="24.75" customHeight="1">
      <c r="B40" s="118" t="s">
        <v>60</v>
      </c>
      <c r="C40" s="449"/>
      <c r="D40" s="433"/>
      <c r="E40" s="434"/>
      <c r="F40" s="232" t="s">
        <v>17</v>
      </c>
      <c r="G40" s="431"/>
      <c r="H40" s="145"/>
      <c r="I40" s="144" t="s">
        <v>17</v>
      </c>
      <c r="J40" s="430"/>
      <c r="K40" s="231"/>
      <c r="L40" s="232" t="s">
        <v>17</v>
      </c>
      <c r="M40" s="146"/>
      <c r="N40" s="147">
        <f>E40+H40+K40</f>
        <v>0</v>
      </c>
      <c r="O40" s="148" t="s">
        <v>17</v>
      </c>
      <c r="P40" s="149">
        <f>G40+J40+M40</f>
        <v>0</v>
      </c>
      <c r="Q40" s="147">
        <f>SUM(AH40:AJ40)</f>
        <v>0</v>
      </c>
      <c r="R40" s="148" t="s">
        <v>17</v>
      </c>
      <c r="S40" s="149">
        <f>SUM(AK40:AM40)</f>
        <v>0</v>
      </c>
      <c r="T40" s="122">
        <f>IF(Q40&gt;S40,1,0)</f>
        <v>0</v>
      </c>
      <c r="U40" s="123">
        <f>IF(S40&gt;Q40,1,0)</f>
        <v>0</v>
      </c>
      <c r="V40" s="110"/>
      <c r="W40" s="103">
        <v>10</v>
      </c>
      <c r="X40" s="104" t="str">
        <f>IF($N$4=1,AA40,IF($N$4=2,AB40,IF($N$4=3,AC40,IF($N$4=4,AD40,IF($N$4=5,AE40,IF($N$4=6,AF40," "))))))</f>
        <v>Proskovice B</v>
      </c>
      <c r="AB40" s="1" t="str">
        <f>AB15</f>
        <v>Proskovice B</v>
      </c>
      <c r="AH40" s="124">
        <f>IF(E40&gt;G40,1,0)</f>
        <v>0</v>
      </c>
      <c r="AI40" s="124">
        <f>IF(H40&gt;J40,1,0)</f>
        <v>0</v>
      </c>
      <c r="AJ40" s="124">
        <f>IF(K40+M40&gt;0,IF(K40&gt;M40,1,0),0)</f>
        <v>0</v>
      </c>
      <c r="AK40" s="124">
        <f>IF(G40&gt;E40,1,0)</f>
        <v>0</v>
      </c>
      <c r="AL40" s="124">
        <f>IF(J40&gt;H40,1,0)</f>
        <v>0</v>
      </c>
      <c r="AM40" s="124">
        <f>IF(K40+M40&gt;0,IF(M40&gt;K40,1,0),0)</f>
        <v>0</v>
      </c>
    </row>
    <row r="41" spans="2:39" ht="24.75" customHeight="1">
      <c r="B41" s="572" t="s">
        <v>61</v>
      </c>
      <c r="C41" s="450"/>
      <c r="D41" s="451"/>
      <c r="E41" s="436"/>
      <c r="F41" s="295" t="s">
        <v>17</v>
      </c>
      <c r="G41" s="437"/>
      <c r="H41" s="438"/>
      <c r="I41" s="439" t="s">
        <v>17</v>
      </c>
      <c r="J41" s="440"/>
      <c r="K41" s="293"/>
      <c r="L41" s="295" t="s">
        <v>17</v>
      </c>
      <c r="M41" s="297"/>
      <c r="N41" s="559">
        <f>E41+H41+K41</f>
        <v>0</v>
      </c>
      <c r="O41" s="561" t="s">
        <v>17</v>
      </c>
      <c r="P41" s="557">
        <f>G41+J41+M41</f>
        <v>0</v>
      </c>
      <c r="Q41" s="559">
        <f>SUM(AH41:AJ41)</f>
        <v>0</v>
      </c>
      <c r="R41" s="561" t="s">
        <v>17</v>
      </c>
      <c r="S41" s="557">
        <f>SUM(AK41:AM41)</f>
        <v>0</v>
      </c>
      <c r="T41" s="565">
        <f>IF(Q41&gt;S41,1,0)</f>
        <v>0</v>
      </c>
      <c r="U41" s="553">
        <f>IF(S41&gt;Q41,1,0)</f>
        <v>0</v>
      </c>
      <c r="V41" s="125"/>
      <c r="Y41" s="354"/>
      <c r="AH41" s="124">
        <f>IF(E41&gt;G41,1,0)</f>
        <v>0</v>
      </c>
      <c r="AI41" s="124">
        <f>IF(H41&gt;J41,1,0)</f>
        <v>0</v>
      </c>
      <c r="AJ41" s="124">
        <f>IF(K41+M41&gt;0,IF(K41&gt;M41,1,0),0)</f>
        <v>0</v>
      </c>
      <c r="AK41" s="124">
        <f>IF(G41&gt;E41,1,0)</f>
        <v>0</v>
      </c>
      <c r="AL41" s="124">
        <f>IF(J41&gt;H41,1,0)</f>
        <v>0</v>
      </c>
      <c r="AM41" s="124">
        <f>IF(K41+M41&gt;0,IF(M41&gt;K41,1,0),0)</f>
        <v>0</v>
      </c>
    </row>
    <row r="42" spans="2:25" ht="24.75" customHeight="1">
      <c r="B42" s="573"/>
      <c r="C42" s="452"/>
      <c r="D42" s="453"/>
      <c r="E42" s="443"/>
      <c r="F42" s="296"/>
      <c r="G42" s="444"/>
      <c r="H42" s="445"/>
      <c r="I42" s="446"/>
      <c r="J42" s="447"/>
      <c r="K42" s="294"/>
      <c r="L42" s="296"/>
      <c r="M42" s="298"/>
      <c r="N42" s="578"/>
      <c r="O42" s="556"/>
      <c r="P42" s="564"/>
      <c r="Q42" s="578"/>
      <c r="R42" s="556"/>
      <c r="S42" s="564"/>
      <c r="T42" s="566"/>
      <c r="U42" s="554"/>
      <c r="V42" s="125"/>
      <c r="Y42" s="354"/>
    </row>
    <row r="43" spans="2:25" ht="24.75" customHeight="1">
      <c r="B43" s="126"/>
      <c r="C43" s="150" t="s">
        <v>65</v>
      </c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2">
        <f>SUM(N39:N42)</f>
        <v>0</v>
      </c>
      <c r="O43" s="148" t="s">
        <v>17</v>
      </c>
      <c r="P43" s="153">
        <f>SUM(P39:P42)</f>
        <v>0</v>
      </c>
      <c r="Q43" s="152">
        <f>SUM(Q39:Q42)</f>
        <v>0</v>
      </c>
      <c r="R43" s="154" t="s">
        <v>17</v>
      </c>
      <c r="S43" s="153">
        <f>SUM(S39:S42)</f>
        <v>0</v>
      </c>
      <c r="T43" s="122">
        <f>SUM(T39:T42)</f>
        <v>0</v>
      </c>
      <c r="U43" s="123">
        <f>SUM(U39:U42)</f>
        <v>0</v>
      </c>
      <c r="V43" s="110"/>
      <c r="Y43"/>
    </row>
    <row r="44" spans="2:25" ht="24.75" customHeight="1">
      <c r="B44" s="126"/>
      <c r="C44" s="175" t="s">
        <v>66</v>
      </c>
      <c r="D44" s="174" t="str">
        <f>IF(T43&gt;U43,D34,IF(U43&gt;T43,D35,IF(U43+T43=0," ","CHYBA ZADÁNÍ")))</f>
        <v> </v>
      </c>
      <c r="E44" s="150"/>
      <c r="F44" s="150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75"/>
      <c r="V44" s="133"/>
      <c r="Y44" s="354"/>
    </row>
    <row r="45" spans="2:22" ht="15">
      <c r="B45" s="126"/>
      <c r="C45" s="8" t="s">
        <v>67</v>
      </c>
      <c r="G45" s="135"/>
      <c r="H45" s="135"/>
      <c r="I45" s="135"/>
      <c r="J45" s="135"/>
      <c r="K45" s="135"/>
      <c r="L45" s="135"/>
      <c r="M45" s="135"/>
      <c r="N45" s="133"/>
      <c r="O45" s="133"/>
      <c r="Q45" s="136"/>
      <c r="R45" s="136"/>
      <c r="S45" s="135"/>
      <c r="T45" s="135"/>
      <c r="U45" s="135"/>
      <c r="V45" s="133"/>
    </row>
    <row r="46" spans="3:21" ht="15">
      <c r="C46" s="136"/>
      <c r="D46" s="136"/>
      <c r="E46" s="136"/>
      <c r="F46" s="136"/>
      <c r="G46" s="136"/>
      <c r="H46" s="136"/>
      <c r="I46" s="136"/>
      <c r="J46" s="141" t="s">
        <v>52</v>
      </c>
      <c r="K46" s="141"/>
      <c r="L46" s="141"/>
      <c r="M46" s="136"/>
      <c r="N46" s="136"/>
      <c r="O46" s="136"/>
      <c r="P46" s="136"/>
      <c r="Q46" s="136"/>
      <c r="R46" s="136"/>
      <c r="S46" s="136"/>
      <c r="T46" s="141" t="s">
        <v>54</v>
      </c>
      <c r="U46" s="136"/>
    </row>
    <row r="47" spans="3:21" ht="15">
      <c r="C47" s="142" t="s">
        <v>68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</row>
    <row r="48" spans="3:21" ht="15">
      <c r="C48" s="136"/>
      <c r="D48" s="143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</row>
    <row r="49" spans="3:21" ht="15"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</row>
    <row r="50" spans="3:21" ht="15"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</row>
    <row r="51" spans="6:9" ht="26.25">
      <c r="F51" s="88" t="s">
        <v>38</v>
      </c>
      <c r="H51" s="89"/>
      <c r="I51" s="89"/>
    </row>
    <row r="52" spans="6:9" ht="26.25">
      <c r="F52" s="88"/>
      <c r="H52" s="89"/>
      <c r="I52" s="89"/>
    </row>
    <row r="53" spans="3:24" ht="21">
      <c r="C53" s="90" t="s">
        <v>39</v>
      </c>
      <c r="D53" s="91" t="s">
        <v>40</v>
      </c>
      <c r="E53" s="90"/>
      <c r="F53" s="90"/>
      <c r="G53" s="90"/>
      <c r="H53" s="90"/>
      <c r="I53" s="90"/>
      <c r="J53" s="90"/>
      <c r="K53" s="90"/>
      <c r="L53" s="90"/>
      <c r="P53" s="580" t="s">
        <v>41</v>
      </c>
      <c r="Q53" s="580"/>
      <c r="R53" s="92"/>
      <c r="S53" s="92"/>
      <c r="T53" s="581">
        <f>'Utkání-výsledky'!$K$1</f>
        <v>2015</v>
      </c>
      <c r="U53" s="581"/>
      <c r="X53" s="93" t="s">
        <v>0</v>
      </c>
    </row>
    <row r="54" spans="3:32" ht="18.75">
      <c r="C54" s="94" t="s">
        <v>42</v>
      </c>
      <c r="D54" s="95"/>
      <c r="N54" s="96">
        <v>2</v>
      </c>
      <c r="P54" s="582" t="str">
        <f>IF(N54=1,P56,IF(N54=2,P57,IF(N54=3,P58,IF(N54=4,P59,IF(N54=5,P60,IF(N54=6,P61," "))))))</f>
        <v>MUŽI  II.</v>
      </c>
      <c r="Q54" s="583"/>
      <c r="R54" s="583"/>
      <c r="S54" s="583"/>
      <c r="T54" s="583"/>
      <c r="U54" s="584"/>
      <c r="W54" s="97" t="s">
        <v>1</v>
      </c>
      <c r="X54" s="98" t="s">
        <v>2</v>
      </c>
      <c r="AA54" s="1" t="str">
        <f aca="true" t="shared" si="5" ref="AA54:AF54">AA4</f>
        <v>Muži I.</v>
      </c>
      <c r="AB54" s="1" t="str">
        <f t="shared" si="5"/>
        <v>Muži II. </v>
      </c>
      <c r="AC54" s="1" t="str">
        <f t="shared" si="5"/>
        <v>Neobsazeno</v>
      </c>
      <c r="AD54" s="1" t="str">
        <f t="shared" si="5"/>
        <v>Veterání I.</v>
      </c>
      <c r="AE54" s="1" t="str">
        <f t="shared" si="5"/>
        <v>Veterání II.</v>
      </c>
      <c r="AF54" s="1" t="str">
        <f t="shared" si="5"/>
        <v>Ženy</v>
      </c>
    </row>
    <row r="55" spans="3:21" ht="15">
      <c r="C55" s="94"/>
      <c r="D55" s="99"/>
      <c r="E55" s="99"/>
      <c r="F55" s="99"/>
      <c r="G55" s="94"/>
      <c r="H55" s="94"/>
      <c r="I55" s="94"/>
      <c r="J55" s="99"/>
      <c r="K55" s="99"/>
      <c r="L55" s="99"/>
      <c r="M55" s="94"/>
      <c r="N55" s="94"/>
      <c r="O55" s="94"/>
      <c r="P55" s="100"/>
      <c r="Q55" s="100"/>
      <c r="R55" s="100"/>
      <c r="S55" s="94"/>
      <c r="T55" s="94"/>
      <c r="U55" s="99"/>
    </row>
    <row r="56" spans="3:32" ht="15.75">
      <c r="C56" s="94" t="s">
        <v>47</v>
      </c>
      <c r="D56" s="140"/>
      <c r="E56" s="101"/>
      <c r="F56" s="101"/>
      <c r="N56" s="102">
        <v>1</v>
      </c>
      <c r="P56" s="571" t="s">
        <v>48</v>
      </c>
      <c r="Q56" s="571"/>
      <c r="R56" s="571"/>
      <c r="S56" s="571"/>
      <c r="T56" s="571"/>
      <c r="U56" s="571"/>
      <c r="W56" s="103">
        <v>1</v>
      </c>
      <c r="X56" s="104" t="str">
        <f>IF($N$4=1,AA56,IF($N$4=2,AB56,IF($N$4=3,AC56,IF($N$4=4,AD56,IF($N$4=5,AE56,IF($N$4=6,AF56," "))))))</f>
        <v>Mexico</v>
      </c>
      <c r="AA56" s="1">
        <f aca="true" t="shared" si="6" ref="AA56:AE63">AA6</f>
        <v>0</v>
      </c>
      <c r="AB56" s="1" t="str">
        <f aca="true" t="shared" si="7" ref="AB56:AB65">AB31</f>
        <v>Mexico</v>
      </c>
      <c r="AC56" s="1">
        <f t="shared" si="6"/>
        <v>0</v>
      </c>
      <c r="AD56" s="1">
        <f t="shared" si="6"/>
        <v>0</v>
      </c>
      <c r="AE56" s="1">
        <f t="shared" si="6"/>
        <v>0</v>
      </c>
      <c r="AF56" s="1">
        <f aca="true" t="shared" si="8" ref="AF56:AF63">AF6</f>
        <v>0</v>
      </c>
    </row>
    <row r="57" spans="3:32" ht="15" customHeight="1">
      <c r="C57" s="94" t="s">
        <v>49</v>
      </c>
      <c r="D57" s="183"/>
      <c r="E57" s="106"/>
      <c r="F57" s="106"/>
      <c r="N57" s="102">
        <v>2</v>
      </c>
      <c r="P57" s="570" t="s">
        <v>50</v>
      </c>
      <c r="Q57" s="571"/>
      <c r="R57" s="571"/>
      <c r="S57" s="571"/>
      <c r="T57" s="571"/>
      <c r="U57" s="571"/>
      <c r="W57" s="103">
        <v>2</v>
      </c>
      <c r="X57" s="104" t="str">
        <f aca="true" t="shared" si="9" ref="X57:X63">IF($N$4=1,AA57,IF($N$4=2,AB57,IF($N$4=3,AC57,IF($N$4=4,AD57,IF($N$4=5,AE57,IF($N$4=6,AF57," "))))))</f>
        <v>Stará Ves</v>
      </c>
      <c r="AA57" s="1">
        <f t="shared" si="6"/>
        <v>0</v>
      </c>
      <c r="AB57" s="1" t="str">
        <f t="shared" si="7"/>
        <v>Stará Ves</v>
      </c>
      <c r="AC57" s="1">
        <f t="shared" si="6"/>
        <v>0</v>
      </c>
      <c r="AD57" s="1">
        <f t="shared" si="6"/>
        <v>0</v>
      </c>
      <c r="AE57" s="1">
        <f t="shared" si="6"/>
        <v>0</v>
      </c>
      <c r="AF57" s="1">
        <f t="shared" si="8"/>
        <v>0</v>
      </c>
    </row>
    <row r="58" spans="3:32" ht="15">
      <c r="C58" s="94"/>
      <c r="N58" s="102">
        <v>3</v>
      </c>
      <c r="P58" s="570" t="s">
        <v>109</v>
      </c>
      <c r="Q58" s="571"/>
      <c r="R58" s="571"/>
      <c r="S58" s="571"/>
      <c r="T58" s="571"/>
      <c r="U58" s="571"/>
      <c r="W58" s="103">
        <v>3</v>
      </c>
      <c r="X58" s="104" t="str">
        <f t="shared" si="9"/>
        <v>Hukvaldy</v>
      </c>
      <c r="AA58" s="1">
        <f t="shared" si="6"/>
        <v>0</v>
      </c>
      <c r="AB58" s="1" t="str">
        <f t="shared" si="7"/>
        <v>Hukvaldy</v>
      </c>
      <c r="AC58" s="1">
        <f t="shared" si="6"/>
        <v>0</v>
      </c>
      <c r="AD58" s="1">
        <f t="shared" si="6"/>
        <v>0</v>
      </c>
      <c r="AE58" s="1">
        <f t="shared" si="6"/>
        <v>0</v>
      </c>
      <c r="AF58" s="1">
        <f t="shared" si="8"/>
        <v>0</v>
      </c>
    </row>
    <row r="59" spans="2:32" ht="18.75">
      <c r="B59" s="107">
        <v>6</v>
      </c>
      <c r="C59" s="90" t="s">
        <v>52</v>
      </c>
      <c r="D59" s="307" t="str">
        <f>VLOOKUP(B59,W56:X65,2)</f>
        <v>Výškovice B</v>
      </c>
      <c r="E59" s="305"/>
      <c r="F59" s="305"/>
      <c r="G59" s="305"/>
      <c r="H59" s="305"/>
      <c r="I59" s="306"/>
      <c r="N59" s="102">
        <v>4</v>
      </c>
      <c r="P59" s="574" t="s">
        <v>53</v>
      </c>
      <c r="Q59" s="574"/>
      <c r="R59" s="574"/>
      <c r="S59" s="574"/>
      <c r="T59" s="574"/>
      <c r="U59" s="574"/>
      <c r="W59" s="103">
        <v>4</v>
      </c>
      <c r="X59" s="104" t="str">
        <f t="shared" si="9"/>
        <v>Hrabová</v>
      </c>
      <c r="AA59" s="1">
        <f t="shared" si="6"/>
        <v>0</v>
      </c>
      <c r="AB59" s="1" t="str">
        <f t="shared" si="7"/>
        <v>Hrabová</v>
      </c>
      <c r="AC59" s="1">
        <f t="shared" si="6"/>
        <v>0</v>
      </c>
      <c r="AD59" s="1">
        <f t="shared" si="6"/>
        <v>0</v>
      </c>
      <c r="AE59" s="1">
        <f t="shared" si="6"/>
        <v>0</v>
      </c>
      <c r="AF59" s="1">
        <f t="shared" si="8"/>
        <v>0</v>
      </c>
    </row>
    <row r="60" spans="2:32" ht="18.75">
      <c r="B60" s="107">
        <v>2</v>
      </c>
      <c r="C60" s="90" t="s">
        <v>54</v>
      </c>
      <c r="D60" s="307" t="str">
        <f>VLOOKUP(B60,W56:X65,2)</f>
        <v>Stará Ves</v>
      </c>
      <c r="E60" s="305"/>
      <c r="F60" s="305"/>
      <c r="G60" s="305"/>
      <c r="H60" s="305"/>
      <c r="I60" s="306"/>
      <c r="N60" s="102">
        <v>5</v>
      </c>
      <c r="P60" s="574" t="s">
        <v>55</v>
      </c>
      <c r="Q60" s="574"/>
      <c r="R60" s="574"/>
      <c r="S60" s="574"/>
      <c r="T60" s="574"/>
      <c r="U60" s="574"/>
      <c r="W60" s="103">
        <v>5</v>
      </c>
      <c r="X60" s="104" t="str">
        <f t="shared" si="9"/>
        <v>Hrabůvka B</v>
      </c>
      <c r="AA60" s="1">
        <f t="shared" si="6"/>
        <v>0</v>
      </c>
      <c r="AB60" s="1" t="str">
        <f t="shared" si="7"/>
        <v>Hrabůvka B</v>
      </c>
      <c r="AC60" s="1">
        <f t="shared" si="6"/>
        <v>0</v>
      </c>
      <c r="AD60" s="1">
        <f t="shared" si="6"/>
        <v>0</v>
      </c>
      <c r="AE60" s="1">
        <f t="shared" si="6"/>
        <v>0</v>
      </c>
      <c r="AF60" s="1">
        <f t="shared" si="8"/>
        <v>0</v>
      </c>
    </row>
    <row r="61" spans="23:32" ht="15">
      <c r="W61" s="103">
        <v>6</v>
      </c>
      <c r="X61" s="104" t="str">
        <f t="shared" si="9"/>
        <v>Výškovice B</v>
      </c>
      <c r="AA61" s="1">
        <f t="shared" si="6"/>
        <v>0</v>
      </c>
      <c r="AB61" s="1" t="str">
        <f t="shared" si="7"/>
        <v>Výškovice B</v>
      </c>
      <c r="AC61" s="1">
        <f t="shared" si="6"/>
        <v>0</v>
      </c>
      <c r="AD61" s="1">
        <f t="shared" si="6"/>
        <v>0</v>
      </c>
      <c r="AE61" s="1">
        <f t="shared" si="6"/>
        <v>0</v>
      </c>
      <c r="AF61" s="1">
        <f t="shared" si="8"/>
        <v>0</v>
      </c>
    </row>
    <row r="62" spans="3:39" ht="15">
      <c r="C62" s="108" t="s">
        <v>56</v>
      </c>
      <c r="D62" s="109"/>
      <c r="E62" s="575" t="s">
        <v>57</v>
      </c>
      <c r="F62" s="576"/>
      <c r="G62" s="576"/>
      <c r="H62" s="576"/>
      <c r="I62" s="576"/>
      <c r="J62" s="576"/>
      <c r="K62" s="576"/>
      <c r="L62" s="576"/>
      <c r="M62" s="576"/>
      <c r="N62" s="576" t="s">
        <v>58</v>
      </c>
      <c r="O62" s="576"/>
      <c r="P62" s="576"/>
      <c r="Q62" s="576"/>
      <c r="R62" s="576"/>
      <c r="S62" s="576"/>
      <c r="T62" s="576"/>
      <c r="U62" s="576"/>
      <c r="V62" s="110"/>
      <c r="W62" s="103">
        <v>7</v>
      </c>
      <c r="X62" s="104" t="str">
        <f t="shared" si="9"/>
        <v>Krmelín B</v>
      </c>
      <c r="AA62" s="1">
        <f t="shared" si="6"/>
        <v>0</v>
      </c>
      <c r="AB62" s="1" t="str">
        <f t="shared" si="7"/>
        <v>Krmelín B</v>
      </c>
      <c r="AC62" s="1">
        <f t="shared" si="6"/>
        <v>0</v>
      </c>
      <c r="AD62" s="1">
        <f t="shared" si="6"/>
        <v>0</v>
      </c>
      <c r="AE62" s="1">
        <f t="shared" si="6"/>
        <v>0</v>
      </c>
      <c r="AF62" s="1">
        <f t="shared" si="8"/>
        <v>0</v>
      </c>
      <c r="AH62" s="94"/>
      <c r="AI62" s="111"/>
      <c r="AJ62" s="111"/>
      <c r="AK62" s="93" t="s">
        <v>0</v>
      </c>
      <c r="AL62" s="111"/>
      <c r="AM62" s="111"/>
    </row>
    <row r="63" spans="2:39" ht="15">
      <c r="B63" s="112"/>
      <c r="C63" s="113" t="s">
        <v>7</v>
      </c>
      <c r="D63" s="114" t="s">
        <v>8</v>
      </c>
      <c r="E63" s="579" t="s">
        <v>59</v>
      </c>
      <c r="F63" s="568"/>
      <c r="G63" s="569"/>
      <c r="H63" s="567" t="s">
        <v>60</v>
      </c>
      <c r="I63" s="568"/>
      <c r="J63" s="569" t="s">
        <v>60</v>
      </c>
      <c r="K63" s="567" t="s">
        <v>61</v>
      </c>
      <c r="L63" s="568"/>
      <c r="M63" s="568" t="s">
        <v>61</v>
      </c>
      <c r="N63" s="567" t="s">
        <v>62</v>
      </c>
      <c r="O63" s="568"/>
      <c r="P63" s="569"/>
      <c r="Q63" s="567" t="s">
        <v>63</v>
      </c>
      <c r="R63" s="568"/>
      <c r="S63" s="569"/>
      <c r="T63" s="115" t="s">
        <v>64</v>
      </c>
      <c r="U63" s="116"/>
      <c r="V63" s="117"/>
      <c r="W63" s="103">
        <v>8</v>
      </c>
      <c r="X63" s="104" t="str">
        <f t="shared" si="9"/>
        <v>Volný LOS</v>
      </c>
      <c r="AA63" s="1">
        <f t="shared" si="6"/>
        <v>0</v>
      </c>
      <c r="AB63" s="1" t="str">
        <f t="shared" si="7"/>
        <v>Volný LOS</v>
      </c>
      <c r="AC63" s="1">
        <f t="shared" si="6"/>
        <v>0</v>
      </c>
      <c r="AD63" s="1">
        <f t="shared" si="6"/>
        <v>0</v>
      </c>
      <c r="AE63" s="1">
        <f t="shared" si="6"/>
        <v>0</v>
      </c>
      <c r="AF63" s="1">
        <f t="shared" si="8"/>
        <v>0</v>
      </c>
      <c r="AH63" s="9" t="s">
        <v>59</v>
      </c>
      <c r="AI63" s="9" t="s">
        <v>60</v>
      </c>
      <c r="AJ63" s="9" t="s">
        <v>61</v>
      </c>
      <c r="AK63" s="9" t="s">
        <v>59</v>
      </c>
      <c r="AL63" s="9" t="s">
        <v>60</v>
      </c>
      <c r="AM63" s="9" t="s">
        <v>61</v>
      </c>
    </row>
    <row r="64" spans="2:39" ht="24.75" customHeight="1">
      <c r="B64" s="118" t="s">
        <v>59</v>
      </c>
      <c r="C64" s="454" t="s">
        <v>214</v>
      </c>
      <c r="D64" s="428" t="s">
        <v>198</v>
      </c>
      <c r="E64" s="429">
        <v>6</v>
      </c>
      <c r="F64" s="144" t="s">
        <v>17</v>
      </c>
      <c r="G64" s="430">
        <v>0</v>
      </c>
      <c r="H64" s="231">
        <v>6</v>
      </c>
      <c r="I64" s="232" t="s">
        <v>17</v>
      </c>
      <c r="J64" s="431">
        <v>3</v>
      </c>
      <c r="K64" s="145"/>
      <c r="L64" s="144" t="s">
        <v>17</v>
      </c>
      <c r="M64" s="233"/>
      <c r="N64" s="147">
        <f>E64+H64+K64</f>
        <v>12</v>
      </c>
      <c r="O64" s="148" t="s">
        <v>17</v>
      </c>
      <c r="P64" s="149">
        <f>G64+J64+M64</f>
        <v>3</v>
      </c>
      <c r="Q64" s="147">
        <f>SUM(AH64:AJ64)</f>
        <v>2</v>
      </c>
      <c r="R64" s="148" t="s">
        <v>17</v>
      </c>
      <c r="S64" s="149">
        <f>SUM(AK64:AM64)</f>
        <v>0</v>
      </c>
      <c r="T64" s="122">
        <f>IF(Q64&gt;S64,1,0)</f>
        <v>1</v>
      </c>
      <c r="U64" s="123">
        <f>IF(S64&gt;Q64,1,0)</f>
        <v>0</v>
      </c>
      <c r="V64" s="110"/>
      <c r="W64" s="103">
        <v>9</v>
      </c>
      <c r="X64" s="104" t="str">
        <f>IF($N$4=1,AA64,IF($N$4=2,AB64,IF($N$4=3,AC64,IF($N$4=4,AD64,IF($N$4=5,AE64,IF($N$4=6,AF64," "))))))</f>
        <v>Nová Bělá</v>
      </c>
      <c r="AB64" s="1" t="str">
        <f t="shared" si="7"/>
        <v>Nová Bělá</v>
      </c>
      <c r="AH64" s="124">
        <f>IF(E64&gt;G64,1,0)</f>
        <v>1</v>
      </c>
      <c r="AI64" s="124">
        <f>IF(H64&gt;J64,1,0)</f>
        <v>1</v>
      </c>
      <c r="AJ64" s="124">
        <f>IF(K64+M64&gt;0,IF(K64&gt;M64,1,0),0)</f>
        <v>0</v>
      </c>
      <c r="AK64" s="124">
        <f>IF(G64&gt;E64,1,0)</f>
        <v>0</v>
      </c>
      <c r="AL64" s="124">
        <f>IF(J64&gt;H64,1,0)</f>
        <v>0</v>
      </c>
      <c r="AM64" s="124">
        <f>IF(K64+M64&gt;0,IF(M64&gt;K64,1,0),0)</f>
        <v>0</v>
      </c>
    </row>
    <row r="65" spans="2:39" ht="24.75" customHeight="1">
      <c r="B65" s="118" t="s">
        <v>60</v>
      </c>
      <c r="C65" s="461" t="s">
        <v>216</v>
      </c>
      <c r="D65" s="433" t="s">
        <v>197</v>
      </c>
      <c r="E65" s="434">
        <v>6</v>
      </c>
      <c r="F65" s="232" t="s">
        <v>17</v>
      </c>
      <c r="G65" s="431">
        <v>1</v>
      </c>
      <c r="H65" s="145">
        <v>6</v>
      </c>
      <c r="I65" s="144" t="s">
        <v>17</v>
      </c>
      <c r="J65" s="430">
        <v>4</v>
      </c>
      <c r="K65" s="231"/>
      <c r="L65" s="232" t="s">
        <v>17</v>
      </c>
      <c r="M65" s="146"/>
      <c r="N65" s="147">
        <f>E65+H65+K65</f>
        <v>12</v>
      </c>
      <c r="O65" s="148" t="s">
        <v>17</v>
      </c>
      <c r="P65" s="149">
        <f>G65+J65+M65</f>
        <v>5</v>
      </c>
      <c r="Q65" s="147">
        <f>SUM(AH65:AJ65)</f>
        <v>2</v>
      </c>
      <c r="R65" s="148" t="s">
        <v>17</v>
      </c>
      <c r="S65" s="149">
        <f>SUM(AK65:AM65)</f>
        <v>0</v>
      </c>
      <c r="T65" s="122">
        <f>IF(Q65&gt;S65,1,0)</f>
        <v>1</v>
      </c>
      <c r="U65" s="123">
        <f>IF(S65&gt;Q65,1,0)</f>
        <v>0</v>
      </c>
      <c r="V65" s="110"/>
      <c r="W65" s="103">
        <v>10</v>
      </c>
      <c r="X65" s="104" t="str">
        <f>IF($N$4=1,AA65,IF($N$4=2,AB65,IF($N$4=3,AC65,IF($N$4=4,AD65,IF($N$4=5,AE65,IF($N$4=6,AF65," "))))))</f>
        <v>Proskovice B</v>
      </c>
      <c r="AB65" s="1" t="str">
        <f t="shared" si="7"/>
        <v>Proskovice B</v>
      </c>
      <c r="AH65" s="124">
        <f>IF(E65&gt;G65,1,0)</f>
        <v>1</v>
      </c>
      <c r="AI65" s="124">
        <f>IF(H65&gt;J65,1,0)</f>
        <v>1</v>
      </c>
      <c r="AJ65" s="124">
        <f>IF(K65+M65&gt;0,IF(K65&gt;M65,1,0),0)</f>
        <v>0</v>
      </c>
      <c r="AK65" s="124">
        <f>IF(G65&gt;E65,1,0)</f>
        <v>0</v>
      </c>
      <c r="AL65" s="124">
        <f>IF(J65&gt;H65,1,0)</f>
        <v>0</v>
      </c>
      <c r="AM65" s="124">
        <f>IF(K65+M65&gt;0,IF(M65&gt;K65,1,0),0)</f>
        <v>0</v>
      </c>
    </row>
    <row r="66" spans="2:39" ht="24.75" customHeight="1">
      <c r="B66" s="572" t="s">
        <v>61</v>
      </c>
      <c r="C66" s="454" t="s">
        <v>214</v>
      </c>
      <c r="D66" s="451" t="s">
        <v>198</v>
      </c>
      <c r="E66" s="436">
        <v>7</v>
      </c>
      <c r="F66" s="295" t="s">
        <v>17</v>
      </c>
      <c r="G66" s="437">
        <v>6</v>
      </c>
      <c r="H66" s="438">
        <v>6</v>
      </c>
      <c r="I66" s="439" t="s">
        <v>17</v>
      </c>
      <c r="J66" s="440">
        <v>4</v>
      </c>
      <c r="K66" s="293"/>
      <c r="L66" s="295" t="s">
        <v>17</v>
      </c>
      <c r="M66" s="297"/>
      <c r="N66" s="559">
        <f>E66+H66+K66</f>
        <v>13</v>
      </c>
      <c r="O66" s="561" t="s">
        <v>17</v>
      </c>
      <c r="P66" s="557">
        <f>G66+J66+M66</f>
        <v>10</v>
      </c>
      <c r="Q66" s="559">
        <f>SUM(AH66:AJ66)</f>
        <v>2</v>
      </c>
      <c r="R66" s="561" t="s">
        <v>17</v>
      </c>
      <c r="S66" s="557">
        <f>SUM(AK66:AM66)</f>
        <v>0</v>
      </c>
      <c r="T66" s="565">
        <f>IF(Q66&gt;S66,1,0)</f>
        <v>1</v>
      </c>
      <c r="U66" s="553">
        <f>IF(S66&gt;Q66,1,0)</f>
        <v>0</v>
      </c>
      <c r="V66" s="125"/>
      <c r="AH66" s="124">
        <f>IF(E66&gt;G66,1,0)</f>
        <v>1</v>
      </c>
      <c r="AI66" s="124">
        <f>IF(H66&gt;J66,1,0)</f>
        <v>1</v>
      </c>
      <c r="AJ66" s="124">
        <f>IF(K66+M66&gt;0,IF(K66&gt;M66,1,0),0)</f>
        <v>0</v>
      </c>
      <c r="AK66" s="124">
        <f>IF(G66&gt;E66,1,0)</f>
        <v>0</v>
      </c>
      <c r="AL66" s="124">
        <f>IF(J66&gt;H66,1,0)</f>
        <v>0</v>
      </c>
      <c r="AM66" s="124">
        <f>IF(K66+M66&gt;0,IF(M66&gt;K66,1,0),0)</f>
        <v>0</v>
      </c>
    </row>
    <row r="67" spans="2:25" ht="24.75" customHeight="1">
      <c r="B67" s="573"/>
      <c r="C67" s="461" t="s">
        <v>216</v>
      </c>
      <c r="D67" s="453" t="s">
        <v>197</v>
      </c>
      <c r="E67" s="443"/>
      <c r="F67" s="296"/>
      <c r="G67" s="444"/>
      <c r="H67" s="445"/>
      <c r="I67" s="446"/>
      <c r="J67" s="447"/>
      <c r="K67" s="294"/>
      <c r="L67" s="296"/>
      <c r="M67" s="298"/>
      <c r="N67" s="578"/>
      <c r="O67" s="556"/>
      <c r="P67" s="564"/>
      <c r="Q67" s="578"/>
      <c r="R67" s="556"/>
      <c r="S67" s="564"/>
      <c r="T67" s="566"/>
      <c r="U67" s="554"/>
      <c r="V67" s="125"/>
      <c r="Y67" s="358"/>
    </row>
    <row r="68" spans="2:25" ht="24.75" customHeight="1">
      <c r="B68" s="126"/>
      <c r="C68" s="150" t="s">
        <v>65</v>
      </c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2">
        <f>SUM(N64:N67)</f>
        <v>37</v>
      </c>
      <c r="O68" s="148" t="s">
        <v>17</v>
      </c>
      <c r="P68" s="153">
        <f>SUM(P64:P67)</f>
        <v>18</v>
      </c>
      <c r="Q68" s="152">
        <f>SUM(Q64:Q67)</f>
        <v>6</v>
      </c>
      <c r="R68" s="154" t="s">
        <v>17</v>
      </c>
      <c r="S68" s="153">
        <f>SUM(S64:S67)</f>
        <v>0</v>
      </c>
      <c r="T68" s="122">
        <f>SUM(T64:T67)</f>
        <v>3</v>
      </c>
      <c r="U68" s="123">
        <f>SUM(U64:U67)</f>
        <v>0</v>
      </c>
      <c r="V68" s="110"/>
      <c r="Y68" s="358"/>
    </row>
    <row r="69" spans="2:27" ht="24.75" customHeight="1">
      <c r="B69" s="126"/>
      <c r="C69" s="8" t="s">
        <v>66</v>
      </c>
      <c r="D69" s="132" t="str">
        <f>IF(T68&gt;U68,D59,IF(U68&gt;T68,D60,IF(U68+T68=0," ","CHYBA ZADÁNÍ")))</f>
        <v>Výškovice B</v>
      </c>
      <c r="E69" s="127"/>
      <c r="F69" s="127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8"/>
      <c r="V69" s="133"/>
      <c r="Y69" s="358"/>
      <c r="AA69" s="134"/>
    </row>
    <row r="70" spans="2:22" ht="15">
      <c r="B70" s="126"/>
      <c r="C70" s="8" t="s">
        <v>67</v>
      </c>
      <c r="G70" s="135"/>
      <c r="H70" s="135"/>
      <c r="I70" s="135"/>
      <c r="J70" s="135"/>
      <c r="K70" s="135"/>
      <c r="L70" s="135"/>
      <c r="M70" s="135"/>
      <c r="N70" s="133"/>
      <c r="O70" s="133"/>
      <c r="Q70" s="136"/>
      <c r="R70" s="136"/>
      <c r="S70" s="135"/>
      <c r="T70" s="135"/>
      <c r="U70" s="135"/>
      <c r="V70" s="133"/>
    </row>
    <row r="71" spans="10:20" ht="15">
      <c r="J71" s="5" t="s">
        <v>52</v>
      </c>
      <c r="K71" s="5"/>
      <c r="L71" s="5"/>
      <c r="T71" s="5" t="s">
        <v>54</v>
      </c>
    </row>
    <row r="72" spans="3:21" ht="15">
      <c r="C72" s="94" t="s">
        <v>68</v>
      </c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</row>
    <row r="73" spans="3:21" ht="15"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</row>
    <row r="74" spans="3:21" ht="15"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</row>
    <row r="75" spans="3:21" ht="15"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</row>
    <row r="76" spans="2:21" ht="26.25">
      <c r="B76" s="109"/>
      <c r="C76" s="109"/>
      <c r="D76" s="109"/>
      <c r="E76" s="109"/>
      <c r="F76" s="137" t="s">
        <v>38</v>
      </c>
      <c r="G76" s="109"/>
      <c r="H76" s="138"/>
      <c r="I76" s="138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</row>
    <row r="77" spans="6:9" ht="26.25">
      <c r="F77" s="88"/>
      <c r="H77" s="89"/>
      <c r="I77" s="89"/>
    </row>
    <row r="78" spans="3:24" ht="21">
      <c r="C78" s="90" t="s">
        <v>39</v>
      </c>
      <c r="D78" s="91" t="s">
        <v>40</v>
      </c>
      <c r="E78" s="90"/>
      <c r="F78" s="90"/>
      <c r="G78" s="90"/>
      <c r="H78" s="90"/>
      <c r="I78" s="90"/>
      <c r="J78" s="90"/>
      <c r="K78" s="90"/>
      <c r="L78" s="90"/>
      <c r="P78" s="580" t="s">
        <v>41</v>
      </c>
      <c r="Q78" s="580"/>
      <c r="R78" s="92"/>
      <c r="S78" s="92"/>
      <c r="T78" s="581">
        <f>'Utkání-výsledky'!$K$1</f>
        <v>2015</v>
      </c>
      <c r="U78" s="581"/>
      <c r="X78" s="93" t="s">
        <v>0</v>
      </c>
    </row>
    <row r="79" spans="3:32" ht="18.75">
      <c r="C79" s="94" t="s">
        <v>42</v>
      </c>
      <c r="D79" s="139"/>
      <c r="N79" s="96">
        <v>2</v>
      </c>
      <c r="P79" s="582" t="str">
        <f>IF(N79=1,P81,IF(N79=2,P82,IF(N79=3,P83,IF(N79=4,P84,IF(N79=5,P85,IF(N79=6,P86," "))))))</f>
        <v>MUŽI  II.</v>
      </c>
      <c r="Q79" s="583"/>
      <c r="R79" s="583"/>
      <c r="S79" s="583"/>
      <c r="T79" s="583"/>
      <c r="U79" s="584"/>
      <c r="W79" s="97" t="s">
        <v>1</v>
      </c>
      <c r="X79" s="94" t="s">
        <v>2</v>
      </c>
      <c r="AA79" s="1" t="str">
        <f aca="true" t="shared" si="10" ref="AA79:AF79">AA4</f>
        <v>Muži I.</v>
      </c>
      <c r="AB79" s="1" t="str">
        <f t="shared" si="10"/>
        <v>Muži II. </v>
      </c>
      <c r="AC79" s="1" t="str">
        <f t="shared" si="10"/>
        <v>Neobsazeno</v>
      </c>
      <c r="AD79" s="1" t="str">
        <f t="shared" si="10"/>
        <v>Veterání I.</v>
      </c>
      <c r="AE79" s="1" t="str">
        <f t="shared" si="10"/>
        <v>Veterání II.</v>
      </c>
      <c r="AF79" s="1" t="str">
        <f t="shared" si="10"/>
        <v>Ženy</v>
      </c>
    </row>
    <row r="80" spans="3:21" ht="15">
      <c r="C80" s="94"/>
      <c r="D80" s="99"/>
      <c r="E80" s="99"/>
      <c r="F80" s="99"/>
      <c r="G80" s="94"/>
      <c r="H80" s="94"/>
      <c r="I80" s="94"/>
      <c r="J80" s="99"/>
      <c r="K80" s="99"/>
      <c r="L80" s="99"/>
      <c r="M80" s="94"/>
      <c r="N80" s="94"/>
      <c r="O80" s="94"/>
      <c r="P80" s="100"/>
      <c r="Q80" s="100"/>
      <c r="R80" s="100"/>
      <c r="S80" s="94"/>
      <c r="T80" s="94"/>
      <c r="U80" s="99"/>
    </row>
    <row r="81" spans="3:32" ht="15.75">
      <c r="C81" s="94" t="s">
        <v>47</v>
      </c>
      <c r="D81" s="140" t="s">
        <v>119</v>
      </c>
      <c r="E81" s="101"/>
      <c r="F81" s="101"/>
      <c r="N81" s="1">
        <v>1</v>
      </c>
      <c r="P81" s="571" t="s">
        <v>48</v>
      </c>
      <c r="Q81" s="571"/>
      <c r="R81" s="571"/>
      <c r="S81" s="571"/>
      <c r="T81" s="571"/>
      <c r="U81" s="571"/>
      <c r="W81" s="103">
        <v>1</v>
      </c>
      <c r="X81" s="104" t="str">
        <f>IF($N$4=1,AA81,IF($N$4=2,AB81,IF($N$4=3,AC81,IF($N$4=4,AD81,IF($N$4=5,AE81,IF($N$4=6,AF81," "))))))</f>
        <v>Mexico</v>
      </c>
      <c r="AA81" s="1">
        <f aca="true" t="shared" si="11" ref="AA81:AE88">AA6</f>
        <v>0</v>
      </c>
      <c r="AB81" s="1" t="str">
        <f aca="true" t="shared" si="12" ref="AB81:AB90">AB56</f>
        <v>Mexico</v>
      </c>
      <c r="AC81" s="1">
        <f t="shared" si="11"/>
        <v>0</v>
      </c>
      <c r="AD81" s="1">
        <f t="shared" si="11"/>
        <v>0</v>
      </c>
      <c r="AE81" s="1">
        <f t="shared" si="11"/>
        <v>0</v>
      </c>
      <c r="AF81" s="1">
        <f aca="true" t="shared" si="13" ref="AF81:AF88">AF6</f>
        <v>0</v>
      </c>
    </row>
    <row r="82" spans="3:32" ht="15" customHeight="1">
      <c r="C82" s="94" t="s">
        <v>49</v>
      </c>
      <c r="D82" s="183" t="s">
        <v>163</v>
      </c>
      <c r="E82" s="106"/>
      <c r="F82" s="106"/>
      <c r="N82" s="1">
        <v>2</v>
      </c>
      <c r="P82" s="570" t="s">
        <v>50</v>
      </c>
      <c r="Q82" s="571"/>
      <c r="R82" s="571"/>
      <c r="S82" s="571"/>
      <c r="T82" s="571"/>
      <c r="U82" s="571"/>
      <c r="W82" s="103">
        <v>2</v>
      </c>
      <c r="X82" s="104" t="str">
        <f aca="true" t="shared" si="14" ref="X82:X88">IF($N$4=1,AA82,IF($N$4=2,AB82,IF($N$4=3,AC82,IF($N$4=4,AD82,IF($N$4=5,AE82,IF($N$4=6,AF82," "))))))</f>
        <v>Stará Ves</v>
      </c>
      <c r="AA82" s="1">
        <f t="shared" si="11"/>
        <v>0</v>
      </c>
      <c r="AB82" s="1" t="str">
        <f t="shared" si="12"/>
        <v>Stará Ves</v>
      </c>
      <c r="AC82" s="1">
        <f t="shared" si="11"/>
        <v>0</v>
      </c>
      <c r="AD82" s="1">
        <f t="shared" si="11"/>
        <v>0</v>
      </c>
      <c r="AE82" s="1">
        <f t="shared" si="11"/>
        <v>0</v>
      </c>
      <c r="AF82" s="1">
        <f t="shared" si="13"/>
        <v>0</v>
      </c>
    </row>
    <row r="83" spans="3:32" ht="15">
      <c r="C83" s="94"/>
      <c r="N83" s="1">
        <v>3</v>
      </c>
      <c r="P83" s="570" t="s">
        <v>109</v>
      </c>
      <c r="Q83" s="571"/>
      <c r="R83" s="571"/>
      <c r="S83" s="571"/>
      <c r="T83" s="571"/>
      <c r="U83" s="571"/>
      <c r="W83" s="103">
        <v>3</v>
      </c>
      <c r="X83" s="104" t="str">
        <f t="shared" si="14"/>
        <v>Hukvaldy</v>
      </c>
      <c r="AA83" s="1">
        <f t="shared" si="11"/>
        <v>0</v>
      </c>
      <c r="AB83" s="1" t="str">
        <f t="shared" si="12"/>
        <v>Hukvaldy</v>
      </c>
      <c r="AC83" s="1">
        <f t="shared" si="11"/>
        <v>0</v>
      </c>
      <c r="AD83" s="1">
        <f t="shared" si="11"/>
        <v>0</v>
      </c>
      <c r="AE83" s="1">
        <f t="shared" si="11"/>
        <v>0</v>
      </c>
      <c r="AF83" s="1">
        <f t="shared" si="13"/>
        <v>0</v>
      </c>
    </row>
    <row r="84" spans="2:32" ht="18.75">
      <c r="B84" s="107">
        <v>7</v>
      </c>
      <c r="C84" s="90" t="s">
        <v>52</v>
      </c>
      <c r="D84" s="307" t="str">
        <f>VLOOKUP(B84,W81:X90,2)</f>
        <v>Krmelín B</v>
      </c>
      <c r="E84" s="305"/>
      <c r="F84" s="305"/>
      <c r="G84" s="305"/>
      <c r="H84" s="305"/>
      <c r="I84" s="306"/>
      <c r="N84" s="1">
        <v>4</v>
      </c>
      <c r="P84" s="574" t="s">
        <v>53</v>
      </c>
      <c r="Q84" s="574"/>
      <c r="R84" s="574"/>
      <c r="S84" s="574"/>
      <c r="T84" s="574"/>
      <c r="U84" s="574"/>
      <c r="W84" s="103">
        <v>4</v>
      </c>
      <c r="X84" s="104" t="str">
        <f t="shared" si="14"/>
        <v>Hrabová</v>
      </c>
      <c r="AA84" s="1">
        <f t="shared" si="11"/>
        <v>0</v>
      </c>
      <c r="AB84" s="1" t="str">
        <f t="shared" si="12"/>
        <v>Hrabová</v>
      </c>
      <c r="AC84" s="1">
        <f t="shared" si="11"/>
        <v>0</v>
      </c>
      <c r="AD84" s="1">
        <f t="shared" si="11"/>
        <v>0</v>
      </c>
      <c r="AE84" s="1">
        <f t="shared" si="11"/>
        <v>0</v>
      </c>
      <c r="AF84" s="1">
        <f t="shared" si="13"/>
        <v>0</v>
      </c>
    </row>
    <row r="85" spans="2:32" ht="18.75">
      <c r="B85" s="107">
        <v>1</v>
      </c>
      <c r="C85" s="90" t="s">
        <v>54</v>
      </c>
      <c r="D85" s="307" t="str">
        <f>VLOOKUP(B85,W81:X90,2)</f>
        <v>Mexico</v>
      </c>
      <c r="E85" s="305"/>
      <c r="F85" s="305"/>
      <c r="G85" s="305"/>
      <c r="H85" s="305"/>
      <c r="I85" s="306"/>
      <c r="N85" s="1">
        <v>5</v>
      </c>
      <c r="P85" s="574" t="s">
        <v>55</v>
      </c>
      <c r="Q85" s="574"/>
      <c r="R85" s="574"/>
      <c r="S85" s="574"/>
      <c r="T85" s="574"/>
      <c r="U85" s="574"/>
      <c r="W85" s="103">
        <v>5</v>
      </c>
      <c r="X85" s="104" t="str">
        <f t="shared" si="14"/>
        <v>Hrabůvka B</v>
      </c>
      <c r="AA85" s="1">
        <f t="shared" si="11"/>
        <v>0</v>
      </c>
      <c r="AB85" s="1" t="str">
        <f t="shared" si="12"/>
        <v>Hrabůvka B</v>
      </c>
      <c r="AC85" s="1">
        <f t="shared" si="11"/>
        <v>0</v>
      </c>
      <c r="AD85" s="1">
        <f t="shared" si="11"/>
        <v>0</v>
      </c>
      <c r="AE85" s="1">
        <f t="shared" si="11"/>
        <v>0</v>
      </c>
      <c r="AF85" s="1">
        <f t="shared" si="13"/>
        <v>0</v>
      </c>
    </row>
    <row r="86" spans="23:32" ht="15">
      <c r="W86" s="103">
        <v>6</v>
      </c>
      <c r="X86" s="104" t="str">
        <f t="shared" si="14"/>
        <v>Výškovice B</v>
      </c>
      <c r="AA86" s="1">
        <f t="shared" si="11"/>
        <v>0</v>
      </c>
      <c r="AB86" s="1" t="str">
        <f t="shared" si="12"/>
        <v>Výškovice B</v>
      </c>
      <c r="AC86" s="1">
        <f t="shared" si="11"/>
        <v>0</v>
      </c>
      <c r="AD86" s="1">
        <f t="shared" si="11"/>
        <v>0</v>
      </c>
      <c r="AE86" s="1">
        <f t="shared" si="11"/>
        <v>0</v>
      </c>
      <c r="AF86" s="1">
        <f t="shared" si="13"/>
        <v>0</v>
      </c>
    </row>
    <row r="87" spans="3:32" ht="15">
      <c r="C87" s="108" t="s">
        <v>56</v>
      </c>
      <c r="D87" s="109"/>
      <c r="E87" s="575" t="s">
        <v>57</v>
      </c>
      <c r="F87" s="576"/>
      <c r="G87" s="576"/>
      <c r="H87" s="576"/>
      <c r="I87" s="576"/>
      <c r="J87" s="576"/>
      <c r="K87" s="576"/>
      <c r="L87" s="576"/>
      <c r="M87" s="576"/>
      <c r="N87" s="576" t="s">
        <v>58</v>
      </c>
      <c r="O87" s="576"/>
      <c r="P87" s="576"/>
      <c r="Q87" s="576"/>
      <c r="R87" s="576"/>
      <c r="S87" s="576"/>
      <c r="T87" s="576"/>
      <c r="U87" s="576"/>
      <c r="V87" s="110"/>
      <c r="W87" s="103">
        <v>7</v>
      </c>
      <c r="X87" s="104" t="str">
        <f t="shared" si="14"/>
        <v>Krmelín B</v>
      </c>
      <c r="AA87" s="1">
        <f t="shared" si="11"/>
        <v>0</v>
      </c>
      <c r="AB87" s="1" t="str">
        <f t="shared" si="12"/>
        <v>Krmelín B</v>
      </c>
      <c r="AC87" s="1">
        <f t="shared" si="11"/>
        <v>0</v>
      </c>
      <c r="AD87" s="1">
        <f t="shared" si="11"/>
        <v>0</v>
      </c>
      <c r="AE87" s="1">
        <f t="shared" si="11"/>
        <v>0</v>
      </c>
      <c r="AF87" s="1">
        <f t="shared" si="13"/>
        <v>0</v>
      </c>
    </row>
    <row r="88" spans="2:39" ht="15">
      <c r="B88" s="112"/>
      <c r="C88" s="113" t="s">
        <v>7</v>
      </c>
      <c r="D88" s="114" t="s">
        <v>8</v>
      </c>
      <c r="E88" s="579" t="s">
        <v>59</v>
      </c>
      <c r="F88" s="568"/>
      <c r="G88" s="569"/>
      <c r="H88" s="567" t="s">
        <v>60</v>
      </c>
      <c r="I88" s="568"/>
      <c r="J88" s="569" t="s">
        <v>60</v>
      </c>
      <c r="K88" s="567" t="s">
        <v>61</v>
      </c>
      <c r="L88" s="568"/>
      <c r="M88" s="568" t="s">
        <v>61</v>
      </c>
      <c r="N88" s="567" t="s">
        <v>62</v>
      </c>
      <c r="O88" s="568"/>
      <c r="P88" s="569"/>
      <c r="Q88" s="567" t="s">
        <v>63</v>
      </c>
      <c r="R88" s="568"/>
      <c r="S88" s="569"/>
      <c r="T88" s="115" t="s">
        <v>64</v>
      </c>
      <c r="U88" s="116"/>
      <c r="V88" s="117"/>
      <c r="W88" s="103">
        <v>8</v>
      </c>
      <c r="X88" s="104" t="str">
        <f t="shared" si="14"/>
        <v>Volný LOS</v>
      </c>
      <c r="AA88" s="1">
        <f t="shared" si="11"/>
        <v>0</v>
      </c>
      <c r="AB88" s="1" t="str">
        <f t="shared" si="12"/>
        <v>Volný LOS</v>
      </c>
      <c r="AC88" s="1">
        <f t="shared" si="11"/>
        <v>0</v>
      </c>
      <c r="AD88" s="1">
        <f t="shared" si="11"/>
        <v>0</v>
      </c>
      <c r="AE88" s="1">
        <f t="shared" si="11"/>
        <v>0</v>
      </c>
      <c r="AF88" s="1">
        <f t="shared" si="13"/>
        <v>0</v>
      </c>
      <c r="AH88" s="9" t="s">
        <v>59</v>
      </c>
      <c r="AI88" s="9" t="s">
        <v>60</v>
      </c>
      <c r="AJ88" s="9" t="s">
        <v>61</v>
      </c>
      <c r="AK88" s="9" t="s">
        <v>59</v>
      </c>
      <c r="AL88" s="9" t="s">
        <v>60</v>
      </c>
      <c r="AM88" s="9" t="s">
        <v>61</v>
      </c>
    </row>
    <row r="89" spans="2:39" ht="24.75" customHeight="1">
      <c r="B89" s="118" t="s">
        <v>59</v>
      </c>
      <c r="C89" s="454" t="s">
        <v>206</v>
      </c>
      <c r="D89" s="455" t="s">
        <v>186</v>
      </c>
      <c r="E89" s="456">
        <v>7</v>
      </c>
      <c r="F89" s="457" t="s">
        <v>17</v>
      </c>
      <c r="G89" s="458">
        <v>5</v>
      </c>
      <c r="H89" s="459">
        <v>4</v>
      </c>
      <c r="I89" s="457" t="s">
        <v>17</v>
      </c>
      <c r="J89" s="458">
        <v>6</v>
      </c>
      <c r="K89" s="459">
        <v>6</v>
      </c>
      <c r="L89" s="457" t="s">
        <v>17</v>
      </c>
      <c r="M89" s="460">
        <v>1</v>
      </c>
      <c r="N89" s="147">
        <f>E89+H89+K89</f>
        <v>17</v>
      </c>
      <c r="O89" s="148" t="s">
        <v>17</v>
      </c>
      <c r="P89" s="149">
        <f>G89+J89+M89</f>
        <v>12</v>
      </c>
      <c r="Q89" s="147">
        <f>SUM(AH89:AJ89)</f>
        <v>2</v>
      </c>
      <c r="R89" s="148" t="s">
        <v>17</v>
      </c>
      <c r="S89" s="149">
        <f>SUM(AK89:AM89)</f>
        <v>1</v>
      </c>
      <c r="T89" s="122">
        <f>IF(Q89&gt;S89,1,0)</f>
        <v>1</v>
      </c>
      <c r="U89" s="123">
        <f>IF(S89&gt;Q89,1,0)</f>
        <v>0</v>
      </c>
      <c r="V89" s="110"/>
      <c r="W89" s="103">
        <v>9</v>
      </c>
      <c r="X89" s="104" t="str">
        <f>IF($N$4=1,AA89,IF($N$4=2,AB89,IF($N$4=3,AC89,IF($N$4=4,AD89,IF($N$4=5,AE89,IF($N$4=6,AF89," "))))))</f>
        <v>Nová Bělá</v>
      </c>
      <c r="AB89" s="1" t="str">
        <f t="shared" si="12"/>
        <v>Nová Bělá</v>
      </c>
      <c r="AH89" s="124">
        <f>IF(E89&gt;G89,1,0)</f>
        <v>1</v>
      </c>
      <c r="AI89" s="124">
        <f>IF(H89&gt;J89,1,0)</f>
        <v>0</v>
      </c>
      <c r="AJ89" s="124">
        <f>IF(K89+M89&gt;0,IF(K89&gt;M89,1,0),0)</f>
        <v>1</v>
      </c>
      <c r="AK89" s="124">
        <f>IF(G89&gt;E89,1,0)</f>
        <v>0</v>
      </c>
      <c r="AL89" s="124">
        <f>IF(J89&gt;H89,1,0)</f>
        <v>1</v>
      </c>
      <c r="AM89" s="124">
        <f>IF(K89+M89&gt;0,IF(M89&gt;K89,1,0),0)</f>
        <v>0</v>
      </c>
    </row>
    <row r="90" spans="2:39" ht="24.75" customHeight="1">
      <c r="B90" s="118" t="s">
        <v>60</v>
      </c>
      <c r="C90" s="461" t="s">
        <v>218</v>
      </c>
      <c r="D90" s="454" t="s">
        <v>189</v>
      </c>
      <c r="E90" s="456">
        <v>4</v>
      </c>
      <c r="F90" s="457" t="s">
        <v>17</v>
      </c>
      <c r="G90" s="458">
        <v>6</v>
      </c>
      <c r="H90" s="459">
        <v>2</v>
      </c>
      <c r="I90" s="457" t="s">
        <v>17</v>
      </c>
      <c r="J90" s="458">
        <v>6</v>
      </c>
      <c r="K90" s="459"/>
      <c r="L90" s="457" t="s">
        <v>17</v>
      </c>
      <c r="M90" s="460"/>
      <c r="N90" s="147">
        <f>E90+H90+K90</f>
        <v>6</v>
      </c>
      <c r="O90" s="148" t="s">
        <v>17</v>
      </c>
      <c r="P90" s="149">
        <f>G90+J90+M90</f>
        <v>12</v>
      </c>
      <c r="Q90" s="147">
        <f>SUM(AH90:AJ90)</f>
        <v>0</v>
      </c>
      <c r="R90" s="148" t="s">
        <v>17</v>
      </c>
      <c r="S90" s="149">
        <f>SUM(AK90:AM90)</f>
        <v>2</v>
      </c>
      <c r="T90" s="122">
        <f>IF(Q90&gt;S90,1,0)</f>
        <v>0</v>
      </c>
      <c r="U90" s="123">
        <f>IF(S90&gt;Q90,1,0)</f>
        <v>1</v>
      </c>
      <c r="V90" s="110"/>
      <c r="W90" s="103">
        <v>10</v>
      </c>
      <c r="X90" s="104" t="str">
        <f>IF($N$4=1,AA90,IF($N$4=2,AB90,IF($N$4=3,AC90,IF($N$4=4,AD90,IF($N$4=5,AE90,IF($N$4=6,AF90," "))))))</f>
        <v>Proskovice B</v>
      </c>
      <c r="AB90" s="1" t="str">
        <f t="shared" si="12"/>
        <v>Proskovice B</v>
      </c>
      <c r="AH90" s="124">
        <f>IF(E90&gt;G90,1,0)</f>
        <v>0</v>
      </c>
      <c r="AI90" s="124">
        <f>IF(H90&gt;J90,1,0)</f>
        <v>0</v>
      </c>
      <c r="AJ90" s="124">
        <f>IF(K90+M90&gt;0,IF(K90&gt;M90,1,0),0)</f>
        <v>0</v>
      </c>
      <c r="AK90" s="124">
        <f>IF(G90&gt;E90,1,0)</f>
        <v>1</v>
      </c>
      <c r="AL90" s="124">
        <f>IF(J90&gt;H90,1,0)</f>
        <v>1</v>
      </c>
      <c r="AM90" s="124">
        <f>IF(K90+M90&gt;0,IF(M90&gt;K90,1,0),0)</f>
        <v>0</v>
      </c>
    </row>
    <row r="91" spans="2:39" ht="24.75" customHeight="1">
      <c r="B91" s="572" t="s">
        <v>61</v>
      </c>
      <c r="C91" s="461" t="s">
        <v>218</v>
      </c>
      <c r="D91" s="455" t="s">
        <v>189</v>
      </c>
      <c r="E91" s="551">
        <v>2</v>
      </c>
      <c r="F91" s="545" t="s">
        <v>17</v>
      </c>
      <c r="G91" s="547">
        <v>6</v>
      </c>
      <c r="H91" s="549">
        <v>5</v>
      </c>
      <c r="I91" s="545" t="s">
        <v>17</v>
      </c>
      <c r="J91" s="547">
        <v>7</v>
      </c>
      <c r="K91" s="549"/>
      <c r="L91" s="545" t="s">
        <v>17</v>
      </c>
      <c r="M91" s="543"/>
      <c r="N91" s="559">
        <f>E91+H91+K91</f>
        <v>7</v>
      </c>
      <c r="O91" s="561" t="s">
        <v>17</v>
      </c>
      <c r="P91" s="557">
        <f>G91+J91+M91</f>
        <v>13</v>
      </c>
      <c r="Q91" s="559">
        <f>SUM(AH91:AJ91)</f>
        <v>0</v>
      </c>
      <c r="R91" s="561" t="s">
        <v>17</v>
      </c>
      <c r="S91" s="557">
        <f>SUM(AK91:AM91)</f>
        <v>2</v>
      </c>
      <c r="T91" s="565">
        <f>IF(Q91&gt;S91,1,0)</f>
        <v>0</v>
      </c>
      <c r="U91" s="553">
        <f>IF(S91&gt;Q91,1,0)</f>
        <v>1</v>
      </c>
      <c r="V91" s="125"/>
      <c r="Y91" s="360"/>
      <c r="AH91" s="124">
        <f>IF(E91&gt;G91,1,0)</f>
        <v>0</v>
      </c>
      <c r="AI91" s="124">
        <f>IF(H91&gt;J91,1,0)</f>
        <v>0</v>
      </c>
      <c r="AJ91" s="124">
        <f>IF(K91+M91&gt;0,IF(K91&gt;M91,1,0),0)</f>
        <v>0</v>
      </c>
      <c r="AK91" s="124">
        <f>IF(G91&gt;E91,1,0)</f>
        <v>1</v>
      </c>
      <c r="AL91" s="124">
        <f>IF(J91&gt;H91,1,0)</f>
        <v>1</v>
      </c>
      <c r="AM91" s="124">
        <f>IF(K91+M91&gt;0,IF(M91&gt;K91,1,0),0)</f>
        <v>0</v>
      </c>
    </row>
    <row r="92" spans="2:25" ht="24.75" customHeight="1">
      <c r="B92" s="573"/>
      <c r="C92" s="462" t="s">
        <v>219</v>
      </c>
      <c r="D92" s="463" t="s">
        <v>190</v>
      </c>
      <c r="E92" s="552"/>
      <c r="F92" s="546"/>
      <c r="G92" s="548"/>
      <c r="H92" s="550"/>
      <c r="I92" s="546"/>
      <c r="J92" s="548"/>
      <c r="K92" s="550"/>
      <c r="L92" s="546"/>
      <c r="M92" s="544"/>
      <c r="N92" s="578"/>
      <c r="O92" s="556"/>
      <c r="P92" s="564"/>
      <c r="Q92" s="578"/>
      <c r="R92" s="556"/>
      <c r="S92" s="564"/>
      <c r="T92" s="566"/>
      <c r="U92" s="554"/>
      <c r="V92" s="125"/>
      <c r="Y92" s="361"/>
    </row>
    <row r="93" spans="2:25" ht="24.75" customHeight="1">
      <c r="B93" s="126"/>
      <c r="C93" s="150" t="s">
        <v>65</v>
      </c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2">
        <f>SUM(N89:N92)</f>
        <v>30</v>
      </c>
      <c r="O93" s="148" t="s">
        <v>17</v>
      </c>
      <c r="P93" s="153">
        <f>SUM(P89:P92)</f>
        <v>37</v>
      </c>
      <c r="Q93" s="152">
        <f>SUM(Q89:Q92)</f>
        <v>2</v>
      </c>
      <c r="R93" s="154" t="s">
        <v>17</v>
      </c>
      <c r="S93" s="153">
        <f>SUM(S89:S92)</f>
        <v>5</v>
      </c>
      <c r="T93" s="122">
        <f>SUM(T89:T92)</f>
        <v>1</v>
      </c>
      <c r="U93" s="123">
        <f>SUM(U89:U92)</f>
        <v>2</v>
      </c>
      <c r="V93" s="110"/>
      <c r="Y93" s="360"/>
    </row>
    <row r="94" spans="2:25" ht="24.75" customHeight="1">
      <c r="B94" s="126"/>
      <c r="C94" s="175" t="s">
        <v>66</v>
      </c>
      <c r="D94" s="174" t="str">
        <f>IF(T93&gt;U93,D84,IF(U93&gt;T93,D85,IF(U93+T93=0," ","CHYBA ZADÁNÍ")))</f>
        <v>Mexico</v>
      </c>
      <c r="E94" s="150"/>
      <c r="F94" s="150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75"/>
      <c r="V94" s="133"/>
      <c r="Y94" s="361"/>
    </row>
    <row r="95" spans="2:25" ht="24.75" customHeight="1">
      <c r="B95" s="126"/>
      <c r="C95" s="8" t="s">
        <v>67</v>
      </c>
      <c r="G95" s="135"/>
      <c r="H95" s="135"/>
      <c r="I95" s="135"/>
      <c r="J95" s="135"/>
      <c r="K95" s="135"/>
      <c r="L95" s="135"/>
      <c r="M95" s="135"/>
      <c r="N95" s="133"/>
      <c r="O95" s="133"/>
      <c r="Q95" s="136"/>
      <c r="R95" s="136"/>
      <c r="S95" s="135"/>
      <c r="T95" s="135"/>
      <c r="U95" s="135"/>
      <c r="V95" s="133"/>
      <c r="Y95" s="360"/>
    </row>
    <row r="96" spans="3:21" ht="15">
      <c r="C96" s="136"/>
      <c r="D96" s="136"/>
      <c r="E96" s="136"/>
      <c r="F96" s="136"/>
      <c r="G96" s="136"/>
      <c r="H96" s="136"/>
      <c r="I96" s="136"/>
      <c r="J96" s="141" t="s">
        <v>52</v>
      </c>
      <c r="K96" s="141"/>
      <c r="L96" s="141"/>
      <c r="M96" s="136"/>
      <c r="N96" s="136"/>
      <c r="O96" s="136"/>
      <c r="P96" s="136"/>
      <c r="Q96" s="136"/>
      <c r="R96" s="136"/>
      <c r="S96" s="136"/>
      <c r="T96" s="141" t="s">
        <v>54</v>
      </c>
      <c r="U96" s="136"/>
    </row>
    <row r="97" spans="3:21" ht="15">
      <c r="C97" s="142" t="s">
        <v>68</v>
      </c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</row>
    <row r="101" spans="2:21" ht="26.25">
      <c r="B101" s="109"/>
      <c r="C101" s="109"/>
      <c r="D101" s="109"/>
      <c r="E101" s="109"/>
      <c r="F101" s="137" t="s">
        <v>38</v>
      </c>
      <c r="G101" s="109"/>
      <c r="H101" s="138"/>
      <c r="I101" s="138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</row>
    <row r="102" spans="6:9" ht="26.25">
      <c r="F102" s="88"/>
      <c r="H102" s="89"/>
      <c r="I102" s="89"/>
    </row>
    <row r="103" spans="3:24" ht="21">
      <c r="C103" s="90" t="s">
        <v>39</v>
      </c>
      <c r="D103" s="91" t="s">
        <v>40</v>
      </c>
      <c r="E103" s="90"/>
      <c r="F103" s="90"/>
      <c r="G103" s="90"/>
      <c r="H103" s="90"/>
      <c r="I103" s="90"/>
      <c r="J103" s="90"/>
      <c r="K103" s="90"/>
      <c r="L103" s="90"/>
      <c r="P103" s="580" t="s">
        <v>41</v>
      </c>
      <c r="Q103" s="580"/>
      <c r="R103" s="92"/>
      <c r="S103" s="92"/>
      <c r="T103" s="581">
        <f>'Utkání-výsledky'!$K$1</f>
        <v>2015</v>
      </c>
      <c r="U103" s="581"/>
      <c r="X103" s="93" t="s">
        <v>0</v>
      </c>
    </row>
    <row r="104" spans="3:32" ht="18.75">
      <c r="C104" s="94" t="s">
        <v>42</v>
      </c>
      <c r="D104" s="139"/>
      <c r="N104" s="96">
        <v>2</v>
      </c>
      <c r="P104" s="582" t="str">
        <f>IF(N104=1,P106,IF(N104=2,P107,IF(N104=3,P108,IF(N104=4,P109,IF(N104=5,P110,IF(N104=6,P111," "))))))</f>
        <v>MUŽI  II.</v>
      </c>
      <c r="Q104" s="583"/>
      <c r="R104" s="583"/>
      <c r="S104" s="583"/>
      <c r="T104" s="583"/>
      <c r="U104" s="584"/>
      <c r="W104" s="97" t="s">
        <v>1</v>
      </c>
      <c r="X104" s="94" t="s">
        <v>2</v>
      </c>
      <c r="AA104" s="1" t="str">
        <f aca="true" t="shared" si="15" ref="AA104:AF104">AA29</f>
        <v>Muži I.</v>
      </c>
      <c r="AB104" s="1" t="str">
        <f t="shared" si="15"/>
        <v>Muži II. </v>
      </c>
      <c r="AC104" s="1" t="str">
        <f t="shared" si="15"/>
        <v>Neobsazeno</v>
      </c>
      <c r="AD104" s="1" t="str">
        <f t="shared" si="15"/>
        <v>Veterání I.</v>
      </c>
      <c r="AE104" s="1" t="str">
        <f t="shared" si="15"/>
        <v>Veterání II.</v>
      </c>
      <c r="AF104" s="1" t="str">
        <f t="shared" si="15"/>
        <v>Ženy</v>
      </c>
    </row>
    <row r="105" spans="3:21" ht="15">
      <c r="C105" s="94"/>
      <c r="D105" s="99"/>
      <c r="E105" s="99"/>
      <c r="F105" s="99"/>
      <c r="G105" s="94"/>
      <c r="H105" s="94"/>
      <c r="I105" s="94"/>
      <c r="J105" s="99"/>
      <c r="K105" s="99"/>
      <c r="L105" s="99"/>
      <c r="M105" s="94"/>
      <c r="N105" s="94"/>
      <c r="O105" s="94"/>
      <c r="P105" s="100"/>
      <c r="Q105" s="100"/>
      <c r="R105" s="100"/>
      <c r="S105" s="94"/>
      <c r="T105" s="94"/>
      <c r="U105" s="99"/>
    </row>
    <row r="106" spans="3:32" ht="15.75">
      <c r="C106" s="94" t="s">
        <v>47</v>
      </c>
      <c r="D106" s="140"/>
      <c r="E106" s="101"/>
      <c r="F106" s="101"/>
      <c r="N106" s="1">
        <v>1</v>
      </c>
      <c r="P106" s="571" t="s">
        <v>48</v>
      </c>
      <c r="Q106" s="571"/>
      <c r="R106" s="571"/>
      <c r="S106" s="571"/>
      <c r="T106" s="571"/>
      <c r="U106" s="571"/>
      <c r="W106" s="103">
        <v>1</v>
      </c>
      <c r="X106" s="104" t="str">
        <f>IF($N$4=1,AA106,IF($N$4=2,AB106,IF($N$4=3,AC106,IF($N$4=4,AD106,IF($N$4=5,AE106,IF($N$4=6,AF106," "))))))</f>
        <v>Mexico</v>
      </c>
      <c r="AA106" s="1">
        <f aca="true" t="shared" si="16" ref="AA106:AF113">AA31</f>
        <v>0</v>
      </c>
      <c r="AB106" s="1" t="str">
        <f aca="true" t="shared" si="17" ref="AB106:AB115">AB81</f>
        <v>Mexico</v>
      </c>
      <c r="AC106" s="1">
        <f t="shared" si="16"/>
        <v>0</v>
      </c>
      <c r="AD106" s="1">
        <f t="shared" si="16"/>
        <v>0</v>
      </c>
      <c r="AE106" s="1">
        <f t="shared" si="16"/>
        <v>0</v>
      </c>
      <c r="AF106" s="1">
        <f t="shared" si="16"/>
        <v>0</v>
      </c>
    </row>
    <row r="107" spans="3:32" ht="15">
      <c r="C107" s="94" t="s">
        <v>49</v>
      </c>
      <c r="D107" s="183"/>
      <c r="E107" s="106"/>
      <c r="F107" s="106"/>
      <c r="N107" s="1">
        <v>2</v>
      </c>
      <c r="P107" s="570" t="s">
        <v>50</v>
      </c>
      <c r="Q107" s="571"/>
      <c r="R107" s="571"/>
      <c r="S107" s="571"/>
      <c r="T107" s="571"/>
      <c r="U107" s="571"/>
      <c r="W107" s="103">
        <v>2</v>
      </c>
      <c r="X107" s="104" t="str">
        <f aca="true" t="shared" si="18" ref="X107:X113">IF($N$4=1,AA107,IF($N$4=2,AB107,IF($N$4=3,AC107,IF($N$4=4,AD107,IF($N$4=5,AE107,IF($N$4=6,AF107," "))))))</f>
        <v>Stará Ves</v>
      </c>
      <c r="AA107" s="1">
        <f t="shared" si="16"/>
        <v>0</v>
      </c>
      <c r="AB107" s="1" t="str">
        <f t="shared" si="17"/>
        <v>Stará Ves</v>
      </c>
      <c r="AC107" s="1">
        <f t="shared" si="16"/>
        <v>0</v>
      </c>
      <c r="AD107" s="1">
        <f t="shared" si="16"/>
        <v>0</v>
      </c>
      <c r="AE107" s="1">
        <f t="shared" si="16"/>
        <v>0</v>
      </c>
      <c r="AF107" s="1">
        <f t="shared" si="16"/>
        <v>0</v>
      </c>
    </row>
    <row r="108" spans="3:32" ht="15">
      <c r="C108" s="94"/>
      <c r="N108" s="1">
        <v>3</v>
      </c>
      <c r="P108" s="570" t="s">
        <v>109</v>
      </c>
      <c r="Q108" s="571"/>
      <c r="R108" s="571"/>
      <c r="S108" s="571"/>
      <c r="T108" s="571"/>
      <c r="U108" s="571"/>
      <c r="W108" s="103">
        <v>3</v>
      </c>
      <c r="X108" s="104" t="str">
        <f t="shared" si="18"/>
        <v>Hukvaldy</v>
      </c>
      <c r="AA108" s="1">
        <f t="shared" si="16"/>
        <v>0</v>
      </c>
      <c r="AB108" s="1" t="str">
        <f t="shared" si="17"/>
        <v>Hukvaldy</v>
      </c>
      <c r="AC108" s="1">
        <f t="shared" si="16"/>
        <v>0</v>
      </c>
      <c r="AD108" s="1">
        <f t="shared" si="16"/>
        <v>0</v>
      </c>
      <c r="AE108" s="1">
        <f t="shared" si="16"/>
        <v>0</v>
      </c>
      <c r="AF108" s="1">
        <f t="shared" si="16"/>
        <v>0</v>
      </c>
    </row>
    <row r="109" spans="2:32" ht="18.75">
      <c r="B109" s="107">
        <v>8</v>
      </c>
      <c r="C109" s="90" t="s">
        <v>52</v>
      </c>
      <c r="D109" s="307" t="str">
        <f>VLOOKUP(B109,W106:X115,2)</f>
        <v>Volný LOS</v>
      </c>
      <c r="E109" s="305"/>
      <c r="F109" s="305"/>
      <c r="G109" s="305"/>
      <c r="H109" s="305"/>
      <c r="I109" s="306"/>
      <c r="N109" s="1">
        <v>4</v>
      </c>
      <c r="P109" s="574" t="s">
        <v>53</v>
      </c>
      <c r="Q109" s="574"/>
      <c r="R109" s="574"/>
      <c r="S109" s="574"/>
      <c r="T109" s="574"/>
      <c r="U109" s="574"/>
      <c r="W109" s="103">
        <v>4</v>
      </c>
      <c r="X109" s="104" t="str">
        <f t="shared" si="18"/>
        <v>Hrabová</v>
      </c>
      <c r="AA109" s="1">
        <f t="shared" si="16"/>
        <v>0</v>
      </c>
      <c r="AB109" s="1" t="str">
        <f t="shared" si="17"/>
        <v>Hrabová</v>
      </c>
      <c r="AC109" s="1">
        <f t="shared" si="16"/>
        <v>0</v>
      </c>
      <c r="AD109" s="1">
        <f t="shared" si="16"/>
        <v>0</v>
      </c>
      <c r="AE109" s="1">
        <f t="shared" si="16"/>
        <v>0</v>
      </c>
      <c r="AF109" s="1">
        <f t="shared" si="16"/>
        <v>0</v>
      </c>
    </row>
    <row r="110" spans="2:32" ht="18.75">
      <c r="B110" s="107">
        <v>9</v>
      </c>
      <c r="C110" s="90" t="s">
        <v>54</v>
      </c>
      <c r="D110" s="307" t="str">
        <f>VLOOKUP(B110,W106:X115,2)</f>
        <v>Nová Bělá</v>
      </c>
      <c r="E110" s="305"/>
      <c r="F110" s="305"/>
      <c r="G110" s="305"/>
      <c r="H110" s="305"/>
      <c r="I110" s="306"/>
      <c r="N110" s="1">
        <v>5</v>
      </c>
      <c r="P110" s="574" t="s">
        <v>55</v>
      </c>
      <c r="Q110" s="574"/>
      <c r="R110" s="574"/>
      <c r="S110" s="574"/>
      <c r="T110" s="574"/>
      <c r="U110" s="574"/>
      <c r="W110" s="103">
        <v>5</v>
      </c>
      <c r="X110" s="104" t="str">
        <f t="shared" si="18"/>
        <v>Hrabůvka B</v>
      </c>
      <c r="AA110" s="1">
        <f t="shared" si="16"/>
        <v>0</v>
      </c>
      <c r="AB110" s="1" t="str">
        <f t="shared" si="17"/>
        <v>Hrabůvka B</v>
      </c>
      <c r="AC110" s="1">
        <f t="shared" si="16"/>
        <v>0</v>
      </c>
      <c r="AD110" s="1">
        <f t="shared" si="16"/>
        <v>0</v>
      </c>
      <c r="AE110" s="1">
        <f t="shared" si="16"/>
        <v>0</v>
      </c>
      <c r="AF110" s="1">
        <f t="shared" si="16"/>
        <v>0</v>
      </c>
    </row>
    <row r="111" spans="23:32" ht="15">
      <c r="W111" s="103">
        <v>6</v>
      </c>
      <c r="X111" s="104" t="str">
        <f t="shared" si="18"/>
        <v>Výškovice B</v>
      </c>
      <c r="AA111" s="1">
        <f t="shared" si="16"/>
        <v>0</v>
      </c>
      <c r="AB111" s="1" t="str">
        <f t="shared" si="17"/>
        <v>Výškovice B</v>
      </c>
      <c r="AC111" s="1">
        <f t="shared" si="16"/>
        <v>0</v>
      </c>
      <c r="AD111" s="1">
        <f t="shared" si="16"/>
        <v>0</v>
      </c>
      <c r="AE111" s="1">
        <f t="shared" si="16"/>
        <v>0</v>
      </c>
      <c r="AF111" s="1">
        <f t="shared" si="16"/>
        <v>0</v>
      </c>
    </row>
    <row r="112" spans="3:32" ht="15">
      <c r="C112" s="108" t="s">
        <v>56</v>
      </c>
      <c r="D112" s="109"/>
      <c r="E112" s="575" t="s">
        <v>57</v>
      </c>
      <c r="F112" s="576"/>
      <c r="G112" s="576"/>
      <c r="H112" s="576"/>
      <c r="I112" s="576"/>
      <c r="J112" s="576"/>
      <c r="K112" s="576"/>
      <c r="L112" s="576"/>
      <c r="M112" s="576"/>
      <c r="N112" s="576" t="s">
        <v>58</v>
      </c>
      <c r="O112" s="576"/>
      <c r="P112" s="576"/>
      <c r="Q112" s="576"/>
      <c r="R112" s="576"/>
      <c r="S112" s="576"/>
      <c r="T112" s="576"/>
      <c r="U112" s="576"/>
      <c r="V112" s="110"/>
      <c r="W112" s="103">
        <v>7</v>
      </c>
      <c r="X112" s="104" t="str">
        <f t="shared" si="18"/>
        <v>Krmelín B</v>
      </c>
      <c r="AA112" s="1">
        <f t="shared" si="16"/>
        <v>0</v>
      </c>
      <c r="AB112" s="1" t="str">
        <f t="shared" si="17"/>
        <v>Krmelín B</v>
      </c>
      <c r="AC112" s="1">
        <f t="shared" si="16"/>
        <v>0</v>
      </c>
      <c r="AD112" s="1">
        <f t="shared" si="16"/>
        <v>0</v>
      </c>
      <c r="AE112" s="1">
        <f t="shared" si="16"/>
        <v>0</v>
      </c>
      <c r="AF112" s="1">
        <f t="shared" si="16"/>
        <v>0</v>
      </c>
    </row>
    <row r="113" spans="2:39" ht="15">
      <c r="B113" s="112"/>
      <c r="C113" s="113" t="s">
        <v>7</v>
      </c>
      <c r="D113" s="114" t="s">
        <v>8</v>
      </c>
      <c r="E113" s="579" t="s">
        <v>59</v>
      </c>
      <c r="F113" s="568"/>
      <c r="G113" s="569"/>
      <c r="H113" s="567" t="s">
        <v>60</v>
      </c>
      <c r="I113" s="568"/>
      <c r="J113" s="569" t="s">
        <v>60</v>
      </c>
      <c r="K113" s="567" t="s">
        <v>61</v>
      </c>
      <c r="L113" s="568"/>
      <c r="M113" s="568" t="s">
        <v>61</v>
      </c>
      <c r="N113" s="567" t="s">
        <v>62</v>
      </c>
      <c r="O113" s="568"/>
      <c r="P113" s="569"/>
      <c r="Q113" s="567" t="s">
        <v>63</v>
      </c>
      <c r="R113" s="568"/>
      <c r="S113" s="569"/>
      <c r="T113" s="115" t="s">
        <v>64</v>
      </c>
      <c r="U113" s="116"/>
      <c r="V113" s="117"/>
      <c r="W113" s="103">
        <v>8</v>
      </c>
      <c r="X113" s="104" t="str">
        <f t="shared" si="18"/>
        <v>Volný LOS</v>
      </c>
      <c r="AA113" s="1">
        <f t="shared" si="16"/>
        <v>0</v>
      </c>
      <c r="AB113" s="1" t="str">
        <f t="shared" si="17"/>
        <v>Volný LOS</v>
      </c>
      <c r="AC113" s="1">
        <f t="shared" si="16"/>
        <v>0</v>
      </c>
      <c r="AD113" s="1">
        <f t="shared" si="16"/>
        <v>0</v>
      </c>
      <c r="AE113" s="1">
        <f t="shared" si="16"/>
        <v>0</v>
      </c>
      <c r="AF113" s="1">
        <f t="shared" si="16"/>
        <v>0</v>
      </c>
      <c r="AH113" s="9" t="s">
        <v>59</v>
      </c>
      <c r="AI113" s="9" t="s">
        <v>60</v>
      </c>
      <c r="AJ113" s="9" t="s">
        <v>61</v>
      </c>
      <c r="AK113" s="9" t="s">
        <v>59</v>
      </c>
      <c r="AL113" s="9" t="s">
        <v>60</v>
      </c>
      <c r="AM113" s="9" t="s">
        <v>61</v>
      </c>
    </row>
    <row r="114" spans="2:39" ht="24.75" customHeight="1">
      <c r="B114" s="118" t="s">
        <v>59</v>
      </c>
      <c r="C114" s="448"/>
      <c r="D114" s="428"/>
      <c r="E114" s="429"/>
      <c r="F114" s="144" t="s">
        <v>17</v>
      </c>
      <c r="G114" s="430"/>
      <c r="H114" s="231"/>
      <c r="I114" s="232" t="s">
        <v>17</v>
      </c>
      <c r="J114" s="431"/>
      <c r="K114" s="145"/>
      <c r="L114" s="144" t="s">
        <v>17</v>
      </c>
      <c r="M114" s="233"/>
      <c r="N114" s="147">
        <f>E114+H114+K114</f>
        <v>0</v>
      </c>
      <c r="O114" s="148" t="s">
        <v>17</v>
      </c>
      <c r="P114" s="149">
        <f>G114+J114+M114</f>
        <v>0</v>
      </c>
      <c r="Q114" s="147">
        <f>SUM(AH114:AJ114)</f>
        <v>0</v>
      </c>
      <c r="R114" s="148" t="s">
        <v>17</v>
      </c>
      <c r="S114" s="149">
        <f>SUM(AK114:AM114)</f>
        <v>0</v>
      </c>
      <c r="T114" s="122">
        <f>IF(Q114&gt;S114,1,0)</f>
        <v>0</v>
      </c>
      <c r="U114" s="123">
        <f>IF(S114&gt;Q114,1,0)</f>
        <v>0</v>
      </c>
      <c r="V114" s="110"/>
      <c r="W114" s="103">
        <v>9</v>
      </c>
      <c r="X114" s="104" t="str">
        <f>IF($N$4=1,AA114,IF($N$4=2,AB114,IF($N$4=3,AC114,IF($N$4=4,AD114,IF($N$4=5,AE114,IF($N$4=6,AF114," "))))))</f>
        <v>Nová Bělá</v>
      </c>
      <c r="AB114" s="1" t="str">
        <f t="shared" si="17"/>
        <v>Nová Bělá</v>
      </c>
      <c r="AH114" s="124">
        <f>IF(E114&gt;G114,1,0)</f>
        <v>0</v>
      </c>
      <c r="AI114" s="124">
        <f>IF(H114&gt;J114,1,0)</f>
        <v>0</v>
      </c>
      <c r="AJ114" s="124">
        <f>IF(K114+M114&gt;0,IF(K114&gt;M114,1,0),0)</f>
        <v>0</v>
      </c>
      <c r="AK114" s="124">
        <f>IF(G114&gt;E114,1,0)</f>
        <v>0</v>
      </c>
      <c r="AL114" s="124">
        <f>IF(J114&gt;H114,1,0)</f>
        <v>0</v>
      </c>
      <c r="AM114" s="124">
        <f>IF(K114+M114&gt;0,IF(M114&gt;K114,1,0),0)</f>
        <v>0</v>
      </c>
    </row>
    <row r="115" spans="2:39" ht="24.75" customHeight="1">
      <c r="B115" s="118" t="s">
        <v>60</v>
      </c>
      <c r="C115" s="449"/>
      <c r="D115" s="433"/>
      <c r="E115" s="434"/>
      <c r="F115" s="232" t="s">
        <v>17</v>
      </c>
      <c r="G115" s="431"/>
      <c r="H115" s="145"/>
      <c r="I115" s="144" t="s">
        <v>17</v>
      </c>
      <c r="J115" s="430"/>
      <c r="K115" s="231"/>
      <c r="L115" s="232" t="s">
        <v>17</v>
      </c>
      <c r="M115" s="146"/>
      <c r="N115" s="147">
        <f>E115+H115+K115</f>
        <v>0</v>
      </c>
      <c r="O115" s="148" t="s">
        <v>17</v>
      </c>
      <c r="P115" s="149">
        <f>G115+J115+M115</f>
        <v>0</v>
      </c>
      <c r="Q115" s="147">
        <f>SUM(AH115:AJ115)</f>
        <v>0</v>
      </c>
      <c r="R115" s="148" t="s">
        <v>17</v>
      </c>
      <c r="S115" s="149">
        <f>SUM(AK115:AM115)</f>
        <v>0</v>
      </c>
      <c r="T115" s="122">
        <f>IF(Q115&gt;S115,1,0)</f>
        <v>0</v>
      </c>
      <c r="U115" s="123">
        <f>IF(S115&gt;Q115,1,0)</f>
        <v>0</v>
      </c>
      <c r="V115" s="110"/>
      <c r="W115" s="103">
        <v>10</v>
      </c>
      <c r="X115" s="104" t="str">
        <f>IF($N$4=1,AA115,IF($N$4=2,AB115,IF($N$4=3,AC115,IF($N$4=4,AD115,IF($N$4=5,AE115,IF($N$4=6,AF115," "))))))</f>
        <v>Proskovice B</v>
      </c>
      <c r="AB115" s="1" t="str">
        <f t="shared" si="17"/>
        <v>Proskovice B</v>
      </c>
      <c r="AH115" s="124">
        <f>IF(E115&gt;G115,1,0)</f>
        <v>0</v>
      </c>
      <c r="AI115" s="124">
        <f>IF(H115&gt;J115,1,0)</f>
        <v>0</v>
      </c>
      <c r="AJ115" s="124">
        <f>IF(K115+M115&gt;0,IF(K115&gt;M115,1,0),0)</f>
        <v>0</v>
      </c>
      <c r="AK115" s="124">
        <f>IF(G115&gt;E115,1,0)</f>
        <v>0</v>
      </c>
      <c r="AL115" s="124">
        <f>IF(J115&gt;H115,1,0)</f>
        <v>0</v>
      </c>
      <c r="AM115" s="124">
        <f>IF(K115+M115&gt;0,IF(M115&gt;K115,1,0),0)</f>
        <v>0</v>
      </c>
    </row>
    <row r="116" spans="2:39" ht="24.75" customHeight="1">
      <c r="B116" s="572" t="s">
        <v>61</v>
      </c>
      <c r="C116" s="450"/>
      <c r="D116" s="451"/>
      <c r="E116" s="436"/>
      <c r="F116" s="295" t="s">
        <v>17</v>
      </c>
      <c r="G116" s="437"/>
      <c r="H116" s="438"/>
      <c r="I116" s="439" t="s">
        <v>17</v>
      </c>
      <c r="J116" s="440"/>
      <c r="K116" s="293"/>
      <c r="L116" s="295" t="s">
        <v>17</v>
      </c>
      <c r="M116" s="297"/>
      <c r="N116" s="559">
        <f>E116+H116+K116</f>
        <v>0</v>
      </c>
      <c r="O116" s="561" t="s">
        <v>17</v>
      </c>
      <c r="P116" s="557">
        <f>G116+J116+M116</f>
        <v>0</v>
      </c>
      <c r="Q116" s="559">
        <f>SUM(AH116:AJ116)</f>
        <v>0</v>
      </c>
      <c r="R116" s="561" t="s">
        <v>17</v>
      </c>
      <c r="S116" s="557">
        <f>SUM(AK116:AM116)</f>
        <v>0</v>
      </c>
      <c r="T116" s="565">
        <f>IF(Q116&gt;S116,1,0)</f>
        <v>0</v>
      </c>
      <c r="U116" s="553">
        <f>IF(S116&gt;Q116,1,0)</f>
        <v>0</v>
      </c>
      <c r="V116" s="125"/>
      <c r="AH116" s="124">
        <f>IF(E116&gt;G116,1,0)</f>
        <v>0</v>
      </c>
      <c r="AI116" s="124">
        <f>IF(H116&gt;J116,1,0)</f>
        <v>0</v>
      </c>
      <c r="AJ116" s="124">
        <f>IF(K116+M116&gt;0,IF(K116&gt;M116,1,0),0)</f>
        <v>0</v>
      </c>
      <c r="AK116" s="124">
        <f>IF(G116&gt;E116,1,0)</f>
        <v>0</v>
      </c>
      <c r="AL116" s="124">
        <f>IF(J116&gt;H116,1,0)</f>
        <v>0</v>
      </c>
      <c r="AM116" s="124">
        <f>IF(K116+M116&gt;0,IF(M116&gt;K116,1,0),0)</f>
        <v>0</v>
      </c>
    </row>
    <row r="117" spans="2:22" ht="24.75" customHeight="1">
      <c r="B117" s="573"/>
      <c r="C117" s="452"/>
      <c r="D117" s="453"/>
      <c r="E117" s="443"/>
      <c r="F117" s="296"/>
      <c r="G117" s="444"/>
      <c r="H117" s="445"/>
      <c r="I117" s="446"/>
      <c r="J117" s="447"/>
      <c r="K117" s="294"/>
      <c r="L117" s="296"/>
      <c r="M117" s="298"/>
      <c r="N117" s="578"/>
      <c r="O117" s="556"/>
      <c r="P117" s="564"/>
      <c r="Q117" s="578"/>
      <c r="R117" s="556"/>
      <c r="S117" s="564"/>
      <c r="T117" s="566"/>
      <c r="U117" s="554"/>
      <c r="V117" s="125"/>
    </row>
    <row r="118" spans="2:22" ht="24.75" customHeight="1">
      <c r="B118" s="126"/>
      <c r="C118" s="150" t="s">
        <v>65</v>
      </c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2">
        <f>SUM(N114:N117)</f>
        <v>0</v>
      </c>
      <c r="O118" s="148" t="s">
        <v>17</v>
      </c>
      <c r="P118" s="153">
        <f>SUM(P114:P117)</f>
        <v>0</v>
      </c>
      <c r="Q118" s="152">
        <f>SUM(Q114:Q117)</f>
        <v>0</v>
      </c>
      <c r="R118" s="154" t="s">
        <v>17</v>
      </c>
      <c r="S118" s="153">
        <f>SUM(S114:S117)</f>
        <v>0</v>
      </c>
      <c r="T118" s="122">
        <f>SUM(T114:T117)</f>
        <v>0</v>
      </c>
      <c r="U118" s="123">
        <f>SUM(U114:U117)</f>
        <v>0</v>
      </c>
      <c r="V118" s="110"/>
    </row>
    <row r="119" spans="2:22" ht="24.75" customHeight="1">
      <c r="B119" s="126"/>
      <c r="C119" s="175" t="s">
        <v>66</v>
      </c>
      <c r="D119" s="174" t="str">
        <f>IF(T118&gt;U118,D109,IF(U118&gt;T118,D110,IF(U118+T118=0," ","CHYBA ZADÁNÍ")))</f>
        <v> </v>
      </c>
      <c r="E119" s="150"/>
      <c r="F119" s="150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75"/>
      <c r="V119" s="133"/>
    </row>
    <row r="120" spans="2:22" ht="15">
      <c r="B120" s="126"/>
      <c r="C120" s="8" t="s">
        <v>67</v>
      </c>
      <c r="G120" s="135"/>
      <c r="H120" s="135"/>
      <c r="I120" s="135"/>
      <c r="J120" s="135"/>
      <c r="K120" s="135"/>
      <c r="L120" s="135"/>
      <c r="M120" s="135"/>
      <c r="N120" s="133"/>
      <c r="O120" s="133"/>
      <c r="Q120" s="136"/>
      <c r="R120" s="136"/>
      <c r="S120" s="135"/>
      <c r="T120" s="135"/>
      <c r="U120" s="135"/>
      <c r="V120" s="133"/>
    </row>
    <row r="121" spans="3:21" ht="15">
      <c r="C121" s="136"/>
      <c r="D121" s="136"/>
      <c r="E121" s="136"/>
      <c r="F121" s="136"/>
      <c r="G121" s="136"/>
      <c r="H121" s="136"/>
      <c r="I121" s="136"/>
      <c r="J121" s="141" t="s">
        <v>52</v>
      </c>
      <c r="K121" s="141"/>
      <c r="L121" s="141"/>
      <c r="M121" s="136"/>
      <c r="N121" s="136"/>
      <c r="O121" s="136"/>
      <c r="P121" s="136"/>
      <c r="Q121" s="136"/>
      <c r="R121" s="136"/>
      <c r="S121" s="136"/>
      <c r="T121" s="141" t="s">
        <v>54</v>
      </c>
      <c r="U121" s="136"/>
    </row>
    <row r="122" spans="3:21" ht="15">
      <c r="C122" s="142" t="s">
        <v>68</v>
      </c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</row>
  </sheetData>
  <sheetProtection selectLockedCells="1"/>
  <mergeCells count="137">
    <mergeCell ref="I16:I17"/>
    <mergeCell ref="J16:J17"/>
    <mergeCell ref="E16:E17"/>
    <mergeCell ref="F16:F17"/>
    <mergeCell ref="G16:G17"/>
    <mergeCell ref="H16:H17"/>
    <mergeCell ref="P6:U6"/>
    <mergeCell ref="P7:U7"/>
    <mergeCell ref="B16:B17"/>
    <mergeCell ref="N16:N17"/>
    <mergeCell ref="O16:O17"/>
    <mergeCell ref="P10:U10"/>
    <mergeCell ref="N12:U12"/>
    <mergeCell ref="N13:P13"/>
    <mergeCell ref="H13:J13"/>
    <mergeCell ref="E12:M12"/>
    <mergeCell ref="K13:M13"/>
    <mergeCell ref="E13:G13"/>
    <mergeCell ref="P33:U33"/>
    <mergeCell ref="T3:U3"/>
    <mergeCell ref="P3:Q3"/>
    <mergeCell ref="P4:U4"/>
    <mergeCell ref="T16:T17"/>
    <mergeCell ref="U16:U17"/>
    <mergeCell ref="P11:U11"/>
    <mergeCell ref="P16:P17"/>
    <mergeCell ref="P9:U9"/>
    <mergeCell ref="Q13:S13"/>
    <mergeCell ref="P8:U8"/>
    <mergeCell ref="P35:U35"/>
    <mergeCell ref="P34:U34"/>
    <mergeCell ref="T28:U28"/>
    <mergeCell ref="S16:S17"/>
    <mergeCell ref="R16:R17"/>
    <mergeCell ref="P28:Q28"/>
    <mergeCell ref="Q16:Q17"/>
    <mergeCell ref="P29:U29"/>
    <mergeCell ref="P31:U31"/>
    <mergeCell ref="P32:U32"/>
    <mergeCell ref="Q38:S38"/>
    <mergeCell ref="S41:S42"/>
    <mergeCell ref="Q41:Q42"/>
    <mergeCell ref="B41:B42"/>
    <mergeCell ref="N41:N42"/>
    <mergeCell ref="O41:O42"/>
    <mergeCell ref="P41:P42"/>
    <mergeCell ref="P53:Q53"/>
    <mergeCell ref="U41:U42"/>
    <mergeCell ref="E37:M37"/>
    <mergeCell ref="E38:G38"/>
    <mergeCell ref="H38:J38"/>
    <mergeCell ref="K38:M38"/>
    <mergeCell ref="R41:R42"/>
    <mergeCell ref="N37:U37"/>
    <mergeCell ref="T41:T42"/>
    <mergeCell ref="N38:P38"/>
    <mergeCell ref="B66:B67"/>
    <mergeCell ref="H63:J63"/>
    <mergeCell ref="T53:U53"/>
    <mergeCell ref="P54:U54"/>
    <mergeCell ref="N63:P63"/>
    <mergeCell ref="P56:U56"/>
    <mergeCell ref="P57:U57"/>
    <mergeCell ref="P58:U58"/>
    <mergeCell ref="P59:U59"/>
    <mergeCell ref="P60:U60"/>
    <mergeCell ref="E62:M62"/>
    <mergeCell ref="N62:U62"/>
    <mergeCell ref="K63:M63"/>
    <mergeCell ref="E63:G63"/>
    <mergeCell ref="Q66:Q67"/>
    <mergeCell ref="R66:R67"/>
    <mergeCell ref="S66:S67"/>
    <mergeCell ref="Q63:S63"/>
    <mergeCell ref="E87:M87"/>
    <mergeCell ref="P83:U83"/>
    <mergeCell ref="T66:T67"/>
    <mergeCell ref="T91:T92"/>
    <mergeCell ref="P84:U84"/>
    <mergeCell ref="P66:P67"/>
    <mergeCell ref="P85:U85"/>
    <mergeCell ref="N66:N67"/>
    <mergeCell ref="U66:U67"/>
    <mergeCell ref="P78:Q78"/>
    <mergeCell ref="AB5:AG5"/>
    <mergeCell ref="P91:P92"/>
    <mergeCell ref="N91:N92"/>
    <mergeCell ref="O91:O92"/>
    <mergeCell ref="O66:O67"/>
    <mergeCell ref="Q88:S88"/>
    <mergeCell ref="N88:P88"/>
    <mergeCell ref="P81:U81"/>
    <mergeCell ref="N87:U87"/>
    <mergeCell ref="P82:U82"/>
    <mergeCell ref="B91:B92"/>
    <mergeCell ref="T78:U78"/>
    <mergeCell ref="U91:U92"/>
    <mergeCell ref="Q91:Q92"/>
    <mergeCell ref="R91:R92"/>
    <mergeCell ref="S91:S92"/>
    <mergeCell ref="P79:U79"/>
    <mergeCell ref="E88:G88"/>
    <mergeCell ref="H88:J88"/>
    <mergeCell ref="K88:M88"/>
    <mergeCell ref="K113:M113"/>
    <mergeCell ref="N113:P113"/>
    <mergeCell ref="P107:U107"/>
    <mergeCell ref="P108:U108"/>
    <mergeCell ref="Q113:S113"/>
    <mergeCell ref="P103:Q103"/>
    <mergeCell ref="T103:U103"/>
    <mergeCell ref="P104:U104"/>
    <mergeCell ref="P106:U106"/>
    <mergeCell ref="B116:B117"/>
    <mergeCell ref="P109:U109"/>
    <mergeCell ref="P110:U110"/>
    <mergeCell ref="E112:M112"/>
    <mergeCell ref="N112:U112"/>
    <mergeCell ref="N116:N117"/>
    <mergeCell ref="S116:S117"/>
    <mergeCell ref="T116:T117"/>
    <mergeCell ref="E113:G113"/>
    <mergeCell ref="H113:J113"/>
    <mergeCell ref="U116:U117"/>
    <mergeCell ref="O116:O117"/>
    <mergeCell ref="P116:P117"/>
    <mergeCell ref="Q116:Q117"/>
    <mergeCell ref="R116:R117"/>
    <mergeCell ref="E91:E92"/>
    <mergeCell ref="F91:F92"/>
    <mergeCell ref="G91:G92"/>
    <mergeCell ref="H91:H92"/>
    <mergeCell ref="M91:M92"/>
    <mergeCell ref="I91:I92"/>
    <mergeCell ref="J91:J92"/>
    <mergeCell ref="K91:K92"/>
    <mergeCell ref="L91:L92"/>
  </mergeCells>
  <conditionalFormatting sqref="X6:X15">
    <cfRule type="cellIs" priority="9" dxfId="0" operator="notEqual" stopIfTrue="1">
      <formula>0</formula>
    </cfRule>
  </conditionalFormatting>
  <conditionalFormatting sqref="X31:X40">
    <cfRule type="cellIs" priority="4" dxfId="0" operator="notEqual" stopIfTrue="1">
      <formula>0</formula>
    </cfRule>
  </conditionalFormatting>
  <conditionalFormatting sqref="X56:X65">
    <cfRule type="cellIs" priority="3" dxfId="0" operator="notEqual" stopIfTrue="1">
      <formula>0</formula>
    </cfRule>
  </conditionalFormatting>
  <conditionalFormatting sqref="X81:X90">
    <cfRule type="cellIs" priority="2" dxfId="0" operator="notEqual" stopIfTrue="1">
      <formula>0</formula>
    </cfRule>
  </conditionalFormatting>
  <conditionalFormatting sqref="X106:X115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M122"/>
  <sheetViews>
    <sheetView zoomScale="75" zoomScaleNormal="75" zoomScalePageLayoutView="0" workbookViewId="0" topLeftCell="A1">
      <selection activeCell="D89" sqref="D89:D92"/>
    </sheetView>
  </sheetViews>
  <sheetFormatPr defaultColWidth="10.28125" defaultRowHeight="12.75"/>
  <cols>
    <col min="1" max="1" width="0.42578125" style="1" customWidth="1"/>
    <col min="2" max="2" width="3.14062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5.8515625" style="1" customWidth="1"/>
    <col min="29" max="29" width="12.7109375" style="1" customWidth="1"/>
    <col min="30" max="30" width="12.28125" style="1" customWidth="1"/>
    <col min="31" max="33" width="11.57421875" style="1" customWidth="1"/>
    <col min="34" max="39" width="4.140625" style="1" customWidth="1"/>
    <col min="40" max="16384" width="10.28125" style="1" customWidth="1"/>
  </cols>
  <sheetData>
    <row r="1" spans="6:9" ht="26.25">
      <c r="F1" s="88" t="s">
        <v>38</v>
      </c>
      <c r="H1" s="89"/>
      <c r="I1" s="89"/>
    </row>
    <row r="2" spans="6:9" ht="4.5" customHeight="1">
      <c r="F2" s="88"/>
      <c r="H2" s="89"/>
      <c r="I2" s="89"/>
    </row>
    <row r="3" spans="3:24" ht="21">
      <c r="C3" s="90" t="s">
        <v>39</v>
      </c>
      <c r="D3" s="91" t="s">
        <v>40</v>
      </c>
      <c r="E3" s="90"/>
      <c r="F3" s="90"/>
      <c r="G3" s="90"/>
      <c r="H3" s="90"/>
      <c r="I3" s="90"/>
      <c r="J3" s="90"/>
      <c r="K3" s="90"/>
      <c r="L3" s="90"/>
      <c r="P3" s="580" t="s">
        <v>41</v>
      </c>
      <c r="Q3" s="580"/>
      <c r="R3" s="92"/>
      <c r="S3" s="92"/>
      <c r="T3" s="581">
        <f>'Utkání-výsledky'!$K$1</f>
        <v>2015</v>
      </c>
      <c r="U3" s="581"/>
      <c r="X3" s="93" t="s">
        <v>0</v>
      </c>
    </row>
    <row r="4" spans="3:33" ht="18" customHeight="1">
      <c r="C4" s="94" t="s">
        <v>42</v>
      </c>
      <c r="D4" s="95"/>
      <c r="N4" s="96">
        <v>2</v>
      </c>
      <c r="P4" s="582" t="str">
        <f>IF(N4=1,P6,IF(N4=2,P7,IF(N4=3,P8,IF(N4=4,P9,IF(N4=5,P10,IF(N4=6,P11," "))))))</f>
        <v>MUŽI  II.</v>
      </c>
      <c r="Q4" s="583"/>
      <c r="R4" s="583"/>
      <c r="S4" s="583"/>
      <c r="T4" s="583"/>
      <c r="U4" s="584"/>
      <c r="W4" s="97" t="s">
        <v>1</v>
      </c>
      <c r="X4" s="98" t="s">
        <v>2</v>
      </c>
      <c r="AA4" s="1" t="s">
        <v>43</v>
      </c>
      <c r="AB4" s="291" t="s">
        <v>110</v>
      </c>
      <c r="AC4" s="292" t="s">
        <v>109</v>
      </c>
      <c r="AD4" s="292" t="s">
        <v>44</v>
      </c>
      <c r="AE4" s="292" t="s">
        <v>45</v>
      </c>
      <c r="AF4" s="292" t="s">
        <v>46</v>
      </c>
      <c r="AG4" s="292"/>
    </row>
    <row r="5" spans="3:33" ht="9" customHeight="1">
      <c r="C5" s="94"/>
      <c r="D5" s="99"/>
      <c r="E5" s="99"/>
      <c r="F5" s="99"/>
      <c r="G5" s="94"/>
      <c r="H5" s="94"/>
      <c r="I5" s="94"/>
      <c r="J5" s="99"/>
      <c r="K5" s="99"/>
      <c r="L5" s="99"/>
      <c r="M5" s="94"/>
      <c r="N5" s="94"/>
      <c r="O5" s="94"/>
      <c r="P5" s="100"/>
      <c r="Q5" s="100"/>
      <c r="R5" s="100"/>
      <c r="S5" s="94"/>
      <c r="T5" s="94"/>
      <c r="U5" s="99"/>
      <c r="AB5" s="570"/>
      <c r="AC5" s="571"/>
      <c r="AD5" s="571"/>
      <c r="AE5" s="571"/>
      <c r="AF5" s="571"/>
      <c r="AG5" s="571"/>
    </row>
    <row r="6" spans="3:33" ht="14.25" customHeight="1">
      <c r="C6" s="94" t="s">
        <v>47</v>
      </c>
      <c r="D6" s="140"/>
      <c r="E6" s="101"/>
      <c r="F6" s="101"/>
      <c r="N6" s="102">
        <v>1</v>
      </c>
      <c r="P6" s="571" t="s">
        <v>48</v>
      </c>
      <c r="Q6" s="571"/>
      <c r="R6" s="571"/>
      <c r="S6" s="571"/>
      <c r="T6" s="571"/>
      <c r="U6" s="571"/>
      <c r="W6" s="103">
        <v>1</v>
      </c>
      <c r="X6" s="104" t="str">
        <f>IF($N$4=1,AA6,IF($N$4=2,AB6,IF($N$4=3,AC6,IF($N$4=4,AD6,IF($N$4=5,AE6,IF($N$4=6,AF6," "))))))</f>
        <v>Mexico</v>
      </c>
      <c r="AB6" s="248" t="str">
        <f>'Utkání-výsledky'!N4</f>
        <v>Mexico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  <c r="AG6" s="1">
        <f>'1.'!AG6</f>
        <v>0</v>
      </c>
    </row>
    <row r="7" spans="3:33" ht="16.5" customHeight="1">
      <c r="C7" s="94" t="s">
        <v>49</v>
      </c>
      <c r="D7" s="183"/>
      <c r="E7" s="106"/>
      <c r="F7" s="106"/>
      <c r="N7" s="102">
        <v>2</v>
      </c>
      <c r="P7" s="570" t="s">
        <v>50</v>
      </c>
      <c r="Q7" s="571"/>
      <c r="R7" s="571"/>
      <c r="S7" s="571"/>
      <c r="T7" s="571"/>
      <c r="U7" s="571"/>
      <c r="W7" s="103">
        <v>2</v>
      </c>
      <c r="X7" s="104" t="str">
        <f aca="true" t="shared" si="0" ref="X7:X13">IF($N$4=1,AA7,IF($N$4=2,AB7,IF($N$4=3,AC7,IF($N$4=4,AD7,IF($N$4=5,AE7,IF($N$4=6,AF7," "))))))</f>
        <v>Stará Ves</v>
      </c>
      <c r="AB7" s="248" t="str">
        <f>'Utkání-výsledky'!N5</f>
        <v>Stará Ves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  <c r="AG7" s="1">
        <f>'1.'!AG7</f>
        <v>0</v>
      </c>
    </row>
    <row r="8" spans="3:33" ht="15" customHeight="1">
      <c r="C8" s="94"/>
      <c r="N8" s="102">
        <v>3</v>
      </c>
      <c r="P8" s="570" t="s">
        <v>109</v>
      </c>
      <c r="Q8" s="571"/>
      <c r="R8" s="571"/>
      <c r="S8" s="571"/>
      <c r="T8" s="571"/>
      <c r="U8" s="571"/>
      <c r="W8" s="103">
        <v>3</v>
      </c>
      <c r="X8" s="104" t="str">
        <f t="shared" si="0"/>
        <v>Hukvaldy</v>
      </c>
      <c r="AB8" s="248" t="str">
        <f>'Utkání-výsledky'!N6</f>
        <v>Hukvaldy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  <c r="AG8" s="1">
        <f>'1.'!AG8</f>
        <v>0</v>
      </c>
    </row>
    <row r="9" spans="2:33" ht="18.75">
      <c r="B9" s="107">
        <v>10</v>
      </c>
      <c r="C9" s="90" t="s">
        <v>52</v>
      </c>
      <c r="D9" s="307" t="str">
        <f>VLOOKUP(B9,W6:X15,2)</f>
        <v>Proskovice B</v>
      </c>
      <c r="E9" s="305"/>
      <c r="F9" s="305"/>
      <c r="G9" s="305"/>
      <c r="H9" s="305"/>
      <c r="I9" s="306"/>
      <c r="N9" s="102">
        <v>4</v>
      </c>
      <c r="P9" s="574" t="s">
        <v>51</v>
      </c>
      <c r="Q9" s="574"/>
      <c r="R9" s="574"/>
      <c r="S9" s="574"/>
      <c r="T9" s="574"/>
      <c r="U9" s="574"/>
      <c r="W9" s="103">
        <v>4</v>
      </c>
      <c r="X9" s="104" t="str">
        <f t="shared" si="0"/>
        <v>Hrabová</v>
      </c>
      <c r="AB9" s="248" t="str">
        <f>'Utkání-výsledky'!N7</f>
        <v>Hrabová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  <c r="AG9" s="1">
        <f>'1.'!AG9</f>
        <v>0</v>
      </c>
    </row>
    <row r="10" spans="2:33" ht="19.5" customHeight="1">
      <c r="B10" s="107">
        <v>9</v>
      </c>
      <c r="C10" s="90" t="s">
        <v>54</v>
      </c>
      <c r="D10" s="307" t="str">
        <f>VLOOKUP(B10,W6:X15,2)</f>
        <v>Nová Bělá</v>
      </c>
      <c r="E10" s="305"/>
      <c r="F10" s="305"/>
      <c r="G10" s="305"/>
      <c r="H10" s="305"/>
      <c r="I10" s="306"/>
      <c r="N10" s="102">
        <v>5</v>
      </c>
      <c r="P10" s="574" t="s">
        <v>53</v>
      </c>
      <c r="Q10" s="574"/>
      <c r="R10" s="574"/>
      <c r="S10" s="574"/>
      <c r="T10" s="574"/>
      <c r="U10" s="574"/>
      <c r="W10" s="103">
        <v>5</v>
      </c>
      <c r="X10" s="104" t="str">
        <f t="shared" si="0"/>
        <v>Hrabůvka B</v>
      </c>
      <c r="AB10" s="248" t="str">
        <f>'Utkání-výsledky'!N8</f>
        <v>Hrabůvka B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  <c r="AG10" s="1">
        <f>'1.'!AG10</f>
        <v>0</v>
      </c>
    </row>
    <row r="11" spans="14:33" ht="15.75" customHeight="1">
      <c r="N11" s="102">
        <v>6</v>
      </c>
      <c r="P11" s="574" t="s">
        <v>55</v>
      </c>
      <c r="Q11" s="574"/>
      <c r="R11" s="574"/>
      <c r="S11" s="574"/>
      <c r="T11" s="574"/>
      <c r="U11" s="574"/>
      <c r="W11" s="103">
        <v>6</v>
      </c>
      <c r="X11" s="104" t="str">
        <f t="shared" si="0"/>
        <v>Výškovice B</v>
      </c>
      <c r="AB11" s="248" t="str">
        <f>'Utkání-výsledky'!N9</f>
        <v>Výškovice B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  <c r="AG11" s="1">
        <f>'1.'!AG11</f>
        <v>0</v>
      </c>
    </row>
    <row r="12" spans="3:39" ht="15">
      <c r="C12" s="108" t="s">
        <v>56</v>
      </c>
      <c r="D12" s="109"/>
      <c r="E12" s="575" t="s">
        <v>57</v>
      </c>
      <c r="F12" s="576"/>
      <c r="G12" s="576"/>
      <c r="H12" s="576"/>
      <c r="I12" s="576"/>
      <c r="J12" s="576"/>
      <c r="K12" s="576"/>
      <c r="L12" s="576"/>
      <c r="M12" s="576"/>
      <c r="N12" s="576" t="s">
        <v>58</v>
      </c>
      <c r="O12" s="576"/>
      <c r="P12" s="576"/>
      <c r="Q12" s="576"/>
      <c r="R12" s="576"/>
      <c r="S12" s="576"/>
      <c r="T12" s="576"/>
      <c r="U12" s="576"/>
      <c r="V12" s="110"/>
      <c r="W12" s="103">
        <v>7</v>
      </c>
      <c r="X12" s="104" t="str">
        <f t="shared" si="0"/>
        <v>Krmelín B</v>
      </c>
      <c r="AB12" s="248" t="str">
        <f>'Utkání-výsledky'!N10</f>
        <v>Krmelín B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1">
        <f>'1.'!AG12</f>
        <v>0</v>
      </c>
      <c r="AH12" s="94"/>
      <c r="AI12" s="111"/>
      <c r="AJ12" s="111"/>
      <c r="AK12" s="93" t="s">
        <v>0</v>
      </c>
      <c r="AL12" s="111"/>
      <c r="AM12" s="111"/>
    </row>
    <row r="13" spans="2:39" ht="21" customHeight="1">
      <c r="B13" s="112"/>
      <c r="C13" s="113" t="s">
        <v>7</v>
      </c>
      <c r="D13" s="114" t="s">
        <v>8</v>
      </c>
      <c r="E13" s="579" t="s">
        <v>59</v>
      </c>
      <c r="F13" s="568"/>
      <c r="G13" s="569"/>
      <c r="H13" s="567" t="s">
        <v>60</v>
      </c>
      <c r="I13" s="568"/>
      <c r="J13" s="569" t="s">
        <v>60</v>
      </c>
      <c r="K13" s="567" t="s">
        <v>61</v>
      </c>
      <c r="L13" s="568"/>
      <c r="M13" s="568" t="s">
        <v>61</v>
      </c>
      <c r="N13" s="567" t="s">
        <v>62</v>
      </c>
      <c r="O13" s="568"/>
      <c r="P13" s="569"/>
      <c r="Q13" s="567" t="s">
        <v>63</v>
      </c>
      <c r="R13" s="568"/>
      <c r="S13" s="569"/>
      <c r="T13" s="115" t="s">
        <v>64</v>
      </c>
      <c r="U13" s="116"/>
      <c r="V13" s="117"/>
      <c r="W13" s="103">
        <v>8</v>
      </c>
      <c r="X13" s="104" t="str">
        <f t="shared" si="0"/>
        <v>Volný LOS</v>
      </c>
      <c r="AB13" s="248" t="str">
        <f>'Utkání-výsledky'!N11</f>
        <v>Volný LOS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1" t="str">
        <f>'1.'!AG13</f>
        <v>1.</v>
      </c>
      <c r="AH13" s="9" t="s">
        <v>59</v>
      </c>
      <c r="AI13" s="9" t="s">
        <v>60</v>
      </c>
      <c r="AJ13" s="9" t="s">
        <v>61</v>
      </c>
      <c r="AK13" s="9" t="s">
        <v>59</v>
      </c>
      <c r="AL13" s="9" t="s">
        <v>60</v>
      </c>
      <c r="AM13" s="9" t="s">
        <v>61</v>
      </c>
    </row>
    <row r="14" spans="2:39" ht="24.75" customHeight="1">
      <c r="B14" s="118" t="s">
        <v>59</v>
      </c>
      <c r="C14" s="448" t="s">
        <v>138</v>
      </c>
      <c r="D14" s="428" t="s">
        <v>215</v>
      </c>
      <c r="E14" s="429">
        <v>0</v>
      </c>
      <c r="F14" s="144" t="s">
        <v>17</v>
      </c>
      <c r="G14" s="430">
        <v>6</v>
      </c>
      <c r="H14" s="231">
        <v>2</v>
      </c>
      <c r="I14" s="232" t="s">
        <v>17</v>
      </c>
      <c r="J14" s="431">
        <v>6</v>
      </c>
      <c r="K14" s="145"/>
      <c r="L14" s="144" t="s">
        <v>17</v>
      </c>
      <c r="M14" s="233"/>
      <c r="N14" s="158">
        <f>E14+H14+K14</f>
        <v>2</v>
      </c>
      <c r="O14" s="159" t="s">
        <v>17</v>
      </c>
      <c r="P14" s="160">
        <f>G14+J14+M14</f>
        <v>12</v>
      </c>
      <c r="Q14" s="158">
        <f>SUM(AH14:AJ14)</f>
        <v>0</v>
      </c>
      <c r="R14" s="159" t="s">
        <v>17</v>
      </c>
      <c r="S14" s="160">
        <f>SUM(AK14:AM14)</f>
        <v>2</v>
      </c>
      <c r="T14" s="161">
        <f>IF(Q14&gt;S14,1,0)</f>
        <v>0</v>
      </c>
      <c r="U14" s="162">
        <f>IF(S14&gt;Q14,1,0)</f>
        <v>1</v>
      </c>
      <c r="V14" s="110"/>
      <c r="W14" s="103">
        <v>9</v>
      </c>
      <c r="X14" s="104" t="str">
        <f>IF($N$4=1,AA14,IF($N$4=2,AB14,IF($N$4=3,AC14,IF($N$4=4,AD14,IF($N$4=5,AE14,IF($N$4=6,AF14," "))))))</f>
        <v>Nová Bělá</v>
      </c>
      <c r="AB14" s="248" t="str">
        <f>'Utkání-výsledky'!N12</f>
        <v>Nová Bělá</v>
      </c>
      <c r="AH14" s="124">
        <f>IF(E14&gt;G14,1,0)</f>
        <v>0</v>
      </c>
      <c r="AI14" s="124">
        <f>IF(H14&gt;J14,1,0)</f>
        <v>0</v>
      </c>
      <c r="AJ14" s="124">
        <f>IF(K14+M14&gt;0,IF(K14&gt;M14,1,0),0)</f>
        <v>0</v>
      </c>
      <c r="AK14" s="124">
        <f>IF(G14&gt;E14,1,0)</f>
        <v>1</v>
      </c>
      <c r="AL14" s="124">
        <f>IF(J14&gt;H14,1,0)</f>
        <v>1</v>
      </c>
      <c r="AM14" s="124">
        <f>IF(K14+M14&gt;0,IF(M14&gt;K14,1,0),0)</f>
        <v>0</v>
      </c>
    </row>
    <row r="15" spans="2:39" ht="24" customHeight="1">
      <c r="B15" s="118" t="s">
        <v>60</v>
      </c>
      <c r="C15" s="449" t="s">
        <v>146</v>
      </c>
      <c r="D15" s="427" t="s">
        <v>217</v>
      </c>
      <c r="E15" s="434">
        <v>5</v>
      </c>
      <c r="F15" s="232" t="s">
        <v>17</v>
      </c>
      <c r="G15" s="431">
        <v>7</v>
      </c>
      <c r="H15" s="145">
        <v>2</v>
      </c>
      <c r="I15" s="144" t="s">
        <v>17</v>
      </c>
      <c r="J15" s="430">
        <v>6</v>
      </c>
      <c r="K15" s="231"/>
      <c r="L15" s="232" t="s">
        <v>17</v>
      </c>
      <c r="M15" s="146"/>
      <c r="N15" s="158">
        <f>E15+H15+K15</f>
        <v>7</v>
      </c>
      <c r="O15" s="159" t="s">
        <v>17</v>
      </c>
      <c r="P15" s="160">
        <f>G15+J15+M15</f>
        <v>13</v>
      </c>
      <c r="Q15" s="158">
        <f>SUM(AH15:AJ15)</f>
        <v>0</v>
      </c>
      <c r="R15" s="159" t="s">
        <v>17</v>
      </c>
      <c r="S15" s="160">
        <f>SUM(AK15:AM15)</f>
        <v>2</v>
      </c>
      <c r="T15" s="161">
        <f>IF(Q15&gt;S15,1,0)</f>
        <v>0</v>
      </c>
      <c r="U15" s="162">
        <f>IF(S15&gt;Q15,1,0)</f>
        <v>1</v>
      </c>
      <c r="V15" s="110"/>
      <c r="W15" s="103">
        <v>10</v>
      </c>
      <c r="X15" s="104" t="str">
        <f>IF($N$4=1,AA15,IF($N$4=2,AB15,IF($N$4=3,AC15,IF($N$4=4,AD15,IF($N$4=5,AE15,IF($N$4=6,AF15," "))))))</f>
        <v>Proskovice B</v>
      </c>
      <c r="AB15" s="248" t="str">
        <f>'Utkání-výsledky'!N13</f>
        <v>Proskovice B</v>
      </c>
      <c r="AH15" s="124">
        <f>IF(E15&gt;G15,1,0)</f>
        <v>0</v>
      </c>
      <c r="AI15" s="124">
        <f>IF(H15&gt;J15,1,0)</f>
        <v>0</v>
      </c>
      <c r="AJ15" s="124">
        <f>IF(K15+M15&gt;0,IF(K15&gt;M15,1,0),0)</f>
        <v>0</v>
      </c>
      <c r="AK15" s="124">
        <f>IF(G15&gt;E15,1,0)</f>
        <v>1</v>
      </c>
      <c r="AL15" s="124">
        <f>IF(J15&gt;H15,1,0)</f>
        <v>1</v>
      </c>
      <c r="AM15" s="124">
        <f>IF(K15+M15&gt;0,IF(M15&gt;K15,1,0),0)</f>
        <v>0</v>
      </c>
    </row>
    <row r="16" spans="2:39" ht="20.25" customHeight="1">
      <c r="B16" s="572" t="s">
        <v>61</v>
      </c>
      <c r="C16" s="450" t="s">
        <v>146</v>
      </c>
      <c r="D16" s="428" t="s">
        <v>215</v>
      </c>
      <c r="E16" s="436">
        <v>4</v>
      </c>
      <c r="F16" s="295" t="s">
        <v>17</v>
      </c>
      <c r="G16" s="437">
        <v>6</v>
      </c>
      <c r="H16" s="438">
        <v>6</v>
      </c>
      <c r="I16" s="439" t="s">
        <v>17</v>
      </c>
      <c r="J16" s="440">
        <v>0</v>
      </c>
      <c r="K16" s="293">
        <v>6</v>
      </c>
      <c r="L16" s="295" t="s">
        <v>17</v>
      </c>
      <c r="M16" s="297">
        <v>0</v>
      </c>
      <c r="N16" s="611">
        <f>E16+H16+K16</f>
        <v>16</v>
      </c>
      <c r="O16" s="609" t="s">
        <v>17</v>
      </c>
      <c r="P16" s="613">
        <f>G16+J16+M16</f>
        <v>6</v>
      </c>
      <c r="Q16" s="611">
        <f>SUM(AH16:AJ16)</f>
        <v>2</v>
      </c>
      <c r="R16" s="609" t="s">
        <v>17</v>
      </c>
      <c r="S16" s="613">
        <f>SUM(AK16:AM16)</f>
        <v>1</v>
      </c>
      <c r="T16" s="615">
        <f>IF(Q16&gt;S16,1,0)</f>
        <v>1</v>
      </c>
      <c r="U16" s="607">
        <f>IF(S16&gt;Q16,1,0)</f>
        <v>0</v>
      </c>
      <c r="V16" s="125"/>
      <c r="X16" s="65" t="s">
        <v>259</v>
      </c>
      <c r="AH16" s="124">
        <f>IF(E16&gt;G16,1,0)</f>
        <v>0</v>
      </c>
      <c r="AI16" s="124">
        <f>IF(H16&gt;J16,1,0)</f>
        <v>1</v>
      </c>
      <c r="AJ16" s="124">
        <f>IF(K16+M16&gt;0,IF(K16&gt;M16,1,0),0)</f>
        <v>1</v>
      </c>
      <c r="AK16" s="124">
        <f>IF(G16&gt;E16,1,0)</f>
        <v>1</v>
      </c>
      <c r="AL16" s="124">
        <f>IF(J16&gt;H16,1,0)</f>
        <v>0</v>
      </c>
      <c r="AM16" s="124">
        <f>IF(K16+M16&gt;0,IF(M16&gt;K16,1,0),0)</f>
        <v>0</v>
      </c>
    </row>
    <row r="17" spans="2:25" ht="21" customHeight="1">
      <c r="B17" s="573"/>
      <c r="C17" s="452" t="s">
        <v>139</v>
      </c>
      <c r="D17" s="427" t="s">
        <v>217</v>
      </c>
      <c r="E17" s="443"/>
      <c r="F17" s="296"/>
      <c r="G17" s="444"/>
      <c r="H17" s="445"/>
      <c r="I17" s="446"/>
      <c r="J17" s="447"/>
      <c r="K17" s="294"/>
      <c r="L17" s="296"/>
      <c r="M17" s="298"/>
      <c r="N17" s="612"/>
      <c r="O17" s="610"/>
      <c r="P17" s="614"/>
      <c r="Q17" s="612"/>
      <c r="R17" s="610"/>
      <c r="S17" s="614"/>
      <c r="T17" s="616"/>
      <c r="U17" s="608"/>
      <c r="V17" s="125"/>
      <c r="Y17" s="426"/>
    </row>
    <row r="18" spans="2:25" ht="23.25" customHeight="1">
      <c r="B18" s="126"/>
      <c r="C18" s="163" t="s">
        <v>65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5">
        <f>SUM(N14:N17)</f>
        <v>25</v>
      </c>
      <c r="O18" s="159" t="s">
        <v>17</v>
      </c>
      <c r="P18" s="166">
        <f>SUM(P14:P17)</f>
        <v>31</v>
      </c>
      <c r="Q18" s="165">
        <f>SUM(Q14:Q17)</f>
        <v>2</v>
      </c>
      <c r="R18" s="167" t="s">
        <v>17</v>
      </c>
      <c r="S18" s="166">
        <f>SUM(S14:S17)</f>
        <v>5</v>
      </c>
      <c r="T18" s="161">
        <f>SUM(T14:T17)</f>
        <v>1</v>
      </c>
      <c r="U18" s="162">
        <f>SUM(U14:U17)</f>
        <v>2</v>
      </c>
      <c r="V18" s="110"/>
      <c r="Y18" s="426"/>
    </row>
    <row r="19" spans="2:27" ht="21" customHeight="1">
      <c r="B19" s="126"/>
      <c r="C19" s="8" t="s">
        <v>66</v>
      </c>
      <c r="D19" s="132" t="str">
        <f>IF(T18&gt;U18,D9,IF(U18&gt;T18,D10,IF(U18+T18=0," ","CHYBA ZADÁNÍ")))</f>
        <v>Nová Bělá</v>
      </c>
      <c r="E19" s="127"/>
      <c r="F19" s="127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8"/>
      <c r="V19" s="133"/>
      <c r="Y19" s="426"/>
      <c r="AA19" s="134"/>
    </row>
    <row r="20" spans="2:25" ht="19.5" customHeight="1">
      <c r="B20" s="126"/>
      <c r="C20" s="8" t="s">
        <v>67</v>
      </c>
      <c r="G20" s="135"/>
      <c r="H20" s="135"/>
      <c r="I20" s="135"/>
      <c r="J20" s="135"/>
      <c r="K20" s="135"/>
      <c r="L20" s="135"/>
      <c r="M20" s="135"/>
      <c r="N20" s="133"/>
      <c r="O20" s="133"/>
      <c r="Q20" s="136"/>
      <c r="R20" s="136"/>
      <c r="S20" s="135"/>
      <c r="T20" s="135"/>
      <c r="U20" s="135"/>
      <c r="V20" s="133"/>
      <c r="Y20" s="426"/>
    </row>
    <row r="21" spans="10:20" ht="15">
      <c r="J21" s="5" t="s">
        <v>52</v>
      </c>
      <c r="K21" s="5"/>
      <c r="L21" s="5"/>
      <c r="T21" s="5" t="s">
        <v>54</v>
      </c>
    </row>
    <row r="22" spans="3:21" ht="15">
      <c r="C22" s="94" t="s">
        <v>68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</row>
    <row r="23" spans="3:21" ht="15"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</row>
    <row r="24" spans="3:21" ht="15"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</row>
    <row r="25" spans="3:21" ht="15"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</row>
    <row r="26" spans="2:21" ht="28.5" customHeight="1">
      <c r="B26" s="109"/>
      <c r="C26" s="109"/>
      <c r="D26" s="109"/>
      <c r="E26" s="109"/>
      <c r="F26" s="137" t="s">
        <v>38</v>
      </c>
      <c r="G26" s="109"/>
      <c r="H26" s="138"/>
      <c r="I26" s="138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</row>
    <row r="27" spans="6:9" ht="8.25" customHeight="1">
      <c r="F27" s="88"/>
      <c r="H27" s="89"/>
      <c r="I27" s="89"/>
    </row>
    <row r="28" spans="3:24" ht="21">
      <c r="C28" s="90" t="s">
        <v>39</v>
      </c>
      <c r="D28" s="91" t="s">
        <v>40</v>
      </c>
      <c r="E28" s="90"/>
      <c r="F28" s="90"/>
      <c r="G28" s="90"/>
      <c r="H28" s="90"/>
      <c r="I28" s="90"/>
      <c r="J28" s="90"/>
      <c r="K28" s="90"/>
      <c r="L28" s="90"/>
      <c r="P28" s="580" t="s">
        <v>41</v>
      </c>
      <c r="Q28" s="580"/>
      <c r="R28" s="92"/>
      <c r="S28" s="92"/>
      <c r="T28" s="581">
        <f>'Utkání-výsledky'!$K$1</f>
        <v>2015</v>
      </c>
      <c r="U28" s="581"/>
      <c r="X28" s="93" t="s">
        <v>0</v>
      </c>
    </row>
    <row r="29" spans="3:32" ht="18.75">
      <c r="C29" s="94" t="s">
        <v>42</v>
      </c>
      <c r="D29" s="139"/>
      <c r="N29" s="96">
        <v>2</v>
      </c>
      <c r="P29" s="582" t="str">
        <f>IF(N29=1,P31,IF(N29=2,P32,IF(N29=3,P33,IF(N29=4,P34,IF(N29=5,P35,IF(N29=6,P36," "))))))</f>
        <v>MUŽI  II.</v>
      </c>
      <c r="Q29" s="583"/>
      <c r="R29" s="583"/>
      <c r="S29" s="583"/>
      <c r="T29" s="583"/>
      <c r="U29" s="584"/>
      <c r="W29" s="97" t="s">
        <v>1</v>
      </c>
      <c r="X29" s="94" t="s">
        <v>2</v>
      </c>
      <c r="AA29" s="1" t="str">
        <f aca="true" t="shared" si="1" ref="AA29:AF29">AA4</f>
        <v>Muži I.</v>
      </c>
      <c r="AB29" s="1" t="str">
        <f t="shared" si="1"/>
        <v>Muži II. </v>
      </c>
      <c r="AC29" s="1" t="str">
        <f t="shared" si="1"/>
        <v>Neobsazeno</v>
      </c>
      <c r="AD29" s="1" t="str">
        <f t="shared" si="1"/>
        <v>Veterání I.</v>
      </c>
      <c r="AE29" s="1" t="str">
        <f t="shared" si="1"/>
        <v>Veterání II.</v>
      </c>
      <c r="AF29" s="1" t="str">
        <f t="shared" si="1"/>
        <v>Ženy</v>
      </c>
    </row>
    <row r="30" spans="3:21" ht="6.75" customHeight="1">
      <c r="C30" s="94"/>
      <c r="D30" s="99"/>
      <c r="E30" s="99"/>
      <c r="F30" s="99"/>
      <c r="G30" s="94"/>
      <c r="H30" s="94"/>
      <c r="I30" s="94"/>
      <c r="J30" s="99"/>
      <c r="K30" s="99"/>
      <c r="L30" s="99"/>
      <c r="M30" s="94"/>
      <c r="N30" s="94"/>
      <c r="O30" s="94"/>
      <c r="P30" s="100"/>
      <c r="Q30" s="100"/>
      <c r="R30" s="100"/>
      <c r="S30" s="94"/>
      <c r="T30" s="94"/>
      <c r="U30" s="99"/>
    </row>
    <row r="31" spans="3:32" ht="15.75">
      <c r="C31" s="94" t="s">
        <v>47</v>
      </c>
      <c r="D31" s="140"/>
      <c r="E31" s="101"/>
      <c r="F31" s="101"/>
      <c r="N31" s="1">
        <v>1</v>
      </c>
      <c r="P31" s="571" t="s">
        <v>48</v>
      </c>
      <c r="Q31" s="571"/>
      <c r="R31" s="571"/>
      <c r="S31" s="571"/>
      <c r="T31" s="571"/>
      <c r="U31" s="571"/>
      <c r="W31" s="103">
        <v>1</v>
      </c>
      <c r="X31" s="104" t="str">
        <f>IF($N$4=1,AA31,IF($N$4=2,AB31,IF($N$4=3,AC31,IF($N$4=4,AD31,IF($N$4=5,AE31,IF($N$4=6,AF31," "))))))</f>
        <v>Mexico</v>
      </c>
      <c r="AA31" s="1">
        <f aca="true" t="shared" si="2" ref="AA31:AF38">AA6</f>
        <v>0</v>
      </c>
      <c r="AB31" s="1" t="str">
        <f>AB6</f>
        <v>Mexico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t="shared" si="2"/>
        <v>0</v>
      </c>
    </row>
    <row r="32" spans="3:32" ht="15" customHeight="1">
      <c r="C32" s="94" t="s">
        <v>49</v>
      </c>
      <c r="D32" s="183"/>
      <c r="E32" s="106"/>
      <c r="F32" s="106"/>
      <c r="N32" s="1">
        <v>2</v>
      </c>
      <c r="P32" s="570" t="s">
        <v>50</v>
      </c>
      <c r="Q32" s="571"/>
      <c r="R32" s="571"/>
      <c r="S32" s="571"/>
      <c r="T32" s="571"/>
      <c r="U32" s="571"/>
      <c r="W32" s="103">
        <v>2</v>
      </c>
      <c r="X32" s="104" t="str">
        <f aca="true" t="shared" si="3" ref="X32:X38">IF($N$4=1,AA32,IF($N$4=2,AB32,IF($N$4=3,AC32,IF($N$4=4,AD32,IF($N$4=5,AE32,IF($N$4=6,AF32," "))))))</f>
        <v>Stará Ves</v>
      </c>
      <c r="AA32" s="1">
        <f t="shared" si="2"/>
        <v>0</v>
      </c>
      <c r="AB32" s="1" t="str">
        <f t="shared" si="2"/>
        <v>Stará Ves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2"/>
        <v>0</v>
      </c>
    </row>
    <row r="33" spans="3:32" ht="15">
      <c r="C33" s="94"/>
      <c r="N33" s="1">
        <v>3</v>
      </c>
      <c r="P33" s="570" t="s">
        <v>109</v>
      </c>
      <c r="Q33" s="571"/>
      <c r="R33" s="571"/>
      <c r="S33" s="571"/>
      <c r="T33" s="571"/>
      <c r="U33" s="571"/>
      <c r="W33" s="103">
        <v>3</v>
      </c>
      <c r="X33" s="104" t="str">
        <f t="shared" si="3"/>
        <v>Hukvaldy</v>
      </c>
      <c r="AA33" s="1">
        <f t="shared" si="2"/>
        <v>0</v>
      </c>
      <c r="AB33" s="1" t="str">
        <f t="shared" si="2"/>
        <v>Hukvaldy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2"/>
        <v>0</v>
      </c>
    </row>
    <row r="34" spans="2:32" ht="18.75">
      <c r="B34" s="107">
        <v>1</v>
      </c>
      <c r="C34" s="90" t="s">
        <v>52</v>
      </c>
      <c r="D34" s="307" t="str">
        <f>VLOOKUP(B34,W31:X40,2)</f>
        <v>Mexico</v>
      </c>
      <c r="E34" s="305"/>
      <c r="F34" s="305"/>
      <c r="G34" s="305"/>
      <c r="H34" s="305"/>
      <c r="I34" s="306"/>
      <c r="N34" s="1">
        <v>4</v>
      </c>
      <c r="P34" s="574" t="s">
        <v>53</v>
      </c>
      <c r="Q34" s="574"/>
      <c r="R34" s="574"/>
      <c r="S34" s="574"/>
      <c r="T34" s="574"/>
      <c r="U34" s="574"/>
      <c r="W34" s="103">
        <v>4</v>
      </c>
      <c r="X34" s="104" t="str">
        <f t="shared" si="3"/>
        <v>Hrabová</v>
      </c>
      <c r="AA34" s="1">
        <f t="shared" si="2"/>
        <v>0</v>
      </c>
      <c r="AB34" s="1" t="str">
        <f t="shared" si="2"/>
        <v>Hrabová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2"/>
        <v>0</v>
      </c>
    </row>
    <row r="35" spans="2:32" ht="18.75">
      <c r="B35" s="107">
        <v>8</v>
      </c>
      <c r="C35" s="90" t="s">
        <v>54</v>
      </c>
      <c r="D35" s="307" t="str">
        <f>VLOOKUP(B35,W31:X40,2)</f>
        <v>Volný LOS</v>
      </c>
      <c r="E35" s="305"/>
      <c r="F35" s="305"/>
      <c r="G35" s="305"/>
      <c r="H35" s="305"/>
      <c r="I35" s="306"/>
      <c r="N35" s="1">
        <v>5</v>
      </c>
      <c r="P35" s="574" t="s">
        <v>55</v>
      </c>
      <c r="Q35" s="574"/>
      <c r="R35" s="574"/>
      <c r="S35" s="574"/>
      <c r="T35" s="574"/>
      <c r="U35" s="574"/>
      <c r="W35" s="103">
        <v>5</v>
      </c>
      <c r="X35" s="104" t="str">
        <f t="shared" si="3"/>
        <v>Hrabůvka B</v>
      </c>
      <c r="AA35" s="1">
        <f t="shared" si="2"/>
        <v>0</v>
      </c>
      <c r="AB35" s="1" t="str">
        <f t="shared" si="2"/>
        <v>Hrabůvka B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2"/>
        <v>0</v>
      </c>
    </row>
    <row r="36" spans="23:32" ht="15">
      <c r="W36" s="103">
        <v>6</v>
      </c>
      <c r="X36" s="104" t="str">
        <f t="shared" si="3"/>
        <v>Výškovice B</v>
      </c>
      <c r="AA36" s="1">
        <f t="shared" si="2"/>
        <v>0</v>
      </c>
      <c r="AB36" s="1" t="str">
        <f t="shared" si="2"/>
        <v>Výškovice B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2"/>
        <v>0</v>
      </c>
    </row>
    <row r="37" spans="3:32" ht="15">
      <c r="C37" s="108" t="s">
        <v>56</v>
      </c>
      <c r="D37" s="109"/>
      <c r="E37" s="575" t="s">
        <v>57</v>
      </c>
      <c r="F37" s="576"/>
      <c r="G37" s="576"/>
      <c r="H37" s="576"/>
      <c r="I37" s="576"/>
      <c r="J37" s="576"/>
      <c r="K37" s="576"/>
      <c r="L37" s="576"/>
      <c r="M37" s="576"/>
      <c r="N37" s="576" t="s">
        <v>58</v>
      </c>
      <c r="O37" s="576"/>
      <c r="P37" s="576"/>
      <c r="Q37" s="576"/>
      <c r="R37" s="576"/>
      <c r="S37" s="576"/>
      <c r="T37" s="576"/>
      <c r="U37" s="576"/>
      <c r="V37" s="110"/>
      <c r="W37" s="103">
        <v>7</v>
      </c>
      <c r="X37" s="104" t="str">
        <f t="shared" si="3"/>
        <v>Krmelín B</v>
      </c>
      <c r="AA37" s="1">
        <f t="shared" si="2"/>
        <v>0</v>
      </c>
      <c r="AB37" s="1" t="str">
        <f t="shared" si="2"/>
        <v>Krmelín B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2"/>
        <v>0</v>
      </c>
    </row>
    <row r="38" spans="2:39" ht="15">
      <c r="B38" s="112"/>
      <c r="C38" s="113" t="s">
        <v>7</v>
      </c>
      <c r="D38" s="114" t="s">
        <v>8</v>
      </c>
      <c r="E38" s="579" t="s">
        <v>59</v>
      </c>
      <c r="F38" s="568"/>
      <c r="G38" s="569"/>
      <c r="H38" s="567" t="s">
        <v>60</v>
      </c>
      <c r="I38" s="568"/>
      <c r="J38" s="569" t="s">
        <v>60</v>
      </c>
      <c r="K38" s="567" t="s">
        <v>61</v>
      </c>
      <c r="L38" s="568"/>
      <c r="M38" s="568" t="s">
        <v>61</v>
      </c>
      <c r="N38" s="567" t="s">
        <v>62</v>
      </c>
      <c r="O38" s="568"/>
      <c r="P38" s="569"/>
      <c r="Q38" s="567" t="s">
        <v>63</v>
      </c>
      <c r="R38" s="568"/>
      <c r="S38" s="569"/>
      <c r="T38" s="115" t="s">
        <v>64</v>
      </c>
      <c r="U38" s="116"/>
      <c r="V38" s="117"/>
      <c r="W38" s="103">
        <v>8</v>
      </c>
      <c r="X38" s="104" t="str">
        <f t="shared" si="3"/>
        <v>Volný LOS</v>
      </c>
      <c r="AA38" s="1">
        <f t="shared" si="2"/>
        <v>0</v>
      </c>
      <c r="AB38" s="1" t="str">
        <f t="shared" si="2"/>
        <v>Volný LOS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2"/>
        <v>0</v>
      </c>
      <c r="AH38" s="9" t="s">
        <v>59</v>
      </c>
      <c r="AI38" s="9" t="s">
        <v>60</v>
      </c>
      <c r="AJ38" s="9" t="s">
        <v>61</v>
      </c>
      <c r="AK38" s="9" t="s">
        <v>59</v>
      </c>
      <c r="AL38" s="9" t="s">
        <v>60</v>
      </c>
      <c r="AM38" s="9" t="s">
        <v>61</v>
      </c>
    </row>
    <row r="39" spans="2:39" ht="24.75" customHeight="1">
      <c r="B39" s="118" t="s">
        <v>59</v>
      </c>
      <c r="C39" s="448"/>
      <c r="D39" s="428"/>
      <c r="E39" s="429"/>
      <c r="F39" s="144" t="s">
        <v>17</v>
      </c>
      <c r="G39" s="430"/>
      <c r="H39" s="231"/>
      <c r="I39" s="232" t="s">
        <v>17</v>
      </c>
      <c r="J39" s="431"/>
      <c r="K39" s="145"/>
      <c r="L39" s="144" t="s">
        <v>17</v>
      </c>
      <c r="M39" s="233"/>
      <c r="N39" s="147">
        <f>E39+H39+K39</f>
        <v>0</v>
      </c>
      <c r="O39" s="148" t="s">
        <v>17</v>
      </c>
      <c r="P39" s="149">
        <f>G39+J39+M39</f>
        <v>0</v>
      </c>
      <c r="Q39" s="147">
        <f>SUM(AH39:AJ39)</f>
        <v>0</v>
      </c>
      <c r="R39" s="148" t="s">
        <v>17</v>
      </c>
      <c r="S39" s="149">
        <f>SUM(AK39:AM39)</f>
        <v>0</v>
      </c>
      <c r="T39" s="122">
        <f>IF(Q39&gt;S39,1,0)</f>
        <v>0</v>
      </c>
      <c r="U39" s="123">
        <f>IF(S39&gt;Q39,1,0)</f>
        <v>0</v>
      </c>
      <c r="V39" s="110"/>
      <c r="W39" s="103">
        <v>9</v>
      </c>
      <c r="X39" s="104" t="str">
        <f>IF($N$4=1,AA39,IF($N$4=2,AB39,IF($N$4=3,AC39,IF($N$4=4,AD39,IF($N$4=5,AE39,IF($N$4=6,AF39," "))))))</f>
        <v>Nová Bělá</v>
      </c>
      <c r="AB39" s="1" t="str">
        <f>AB14</f>
        <v>Nová Bělá</v>
      </c>
      <c r="AH39" s="124">
        <f>IF(E39&gt;G39,1,0)</f>
        <v>0</v>
      </c>
      <c r="AI39" s="124">
        <f>IF(H39&gt;J39,1,0)</f>
        <v>0</v>
      </c>
      <c r="AJ39" s="124">
        <f>IF(K39+M39&gt;0,IF(K39&gt;M39,1,0),0)</f>
        <v>0</v>
      </c>
      <c r="AK39" s="124">
        <f>IF(G39&gt;E39,1,0)</f>
        <v>0</v>
      </c>
      <c r="AL39" s="124">
        <f>IF(J39&gt;H39,1,0)</f>
        <v>0</v>
      </c>
      <c r="AM39" s="124">
        <f>IF(K39+M39&gt;0,IF(M39&gt;K39,1,0),0)</f>
        <v>0</v>
      </c>
    </row>
    <row r="40" spans="2:39" ht="24.75" customHeight="1">
      <c r="B40" s="118" t="s">
        <v>60</v>
      </c>
      <c r="C40" s="449"/>
      <c r="D40" s="433"/>
      <c r="E40" s="434"/>
      <c r="F40" s="232" t="s">
        <v>17</v>
      </c>
      <c r="G40" s="431"/>
      <c r="H40" s="145"/>
      <c r="I40" s="144" t="s">
        <v>17</v>
      </c>
      <c r="J40" s="430"/>
      <c r="K40" s="231"/>
      <c r="L40" s="232" t="s">
        <v>17</v>
      </c>
      <c r="M40" s="146"/>
      <c r="N40" s="147">
        <f>E40+H40+K40</f>
        <v>0</v>
      </c>
      <c r="O40" s="148" t="s">
        <v>17</v>
      </c>
      <c r="P40" s="149">
        <f>G40+J40+M40</f>
        <v>0</v>
      </c>
      <c r="Q40" s="147">
        <f>SUM(AH40:AJ40)</f>
        <v>0</v>
      </c>
      <c r="R40" s="148" t="s">
        <v>17</v>
      </c>
      <c r="S40" s="149">
        <f>SUM(AK40:AM40)</f>
        <v>0</v>
      </c>
      <c r="T40" s="122">
        <f>IF(Q40&gt;S40,1,0)</f>
        <v>0</v>
      </c>
      <c r="U40" s="123">
        <f>IF(S40&gt;Q40,1,0)</f>
        <v>0</v>
      </c>
      <c r="V40" s="110"/>
      <c r="W40" s="103">
        <v>10</v>
      </c>
      <c r="X40" s="104" t="str">
        <f>IF($N$4=1,AA40,IF($N$4=2,AB40,IF($N$4=3,AC40,IF($N$4=4,AD40,IF($N$4=5,AE40,IF($N$4=6,AF40," "))))))</f>
        <v>Proskovice B</v>
      </c>
      <c r="AB40" s="1" t="str">
        <f>AB15</f>
        <v>Proskovice B</v>
      </c>
      <c r="AH40" s="124">
        <f>IF(E40&gt;G40,1,0)</f>
        <v>0</v>
      </c>
      <c r="AI40" s="124">
        <f>IF(H40&gt;J40,1,0)</f>
        <v>0</v>
      </c>
      <c r="AJ40" s="124">
        <f>IF(K40+M40&gt;0,IF(K40&gt;M40,1,0),0)</f>
        <v>0</v>
      </c>
      <c r="AK40" s="124">
        <f>IF(G40&gt;E40,1,0)</f>
        <v>0</v>
      </c>
      <c r="AL40" s="124">
        <f>IF(J40&gt;H40,1,0)</f>
        <v>0</v>
      </c>
      <c r="AM40" s="124">
        <f>IF(K40+M40&gt;0,IF(M40&gt;K40,1,0),0)</f>
        <v>0</v>
      </c>
    </row>
    <row r="41" spans="2:39" ht="24.75" customHeight="1">
      <c r="B41" s="572" t="s">
        <v>61</v>
      </c>
      <c r="C41" s="450"/>
      <c r="D41" s="451"/>
      <c r="E41" s="436"/>
      <c r="F41" s="295" t="s">
        <v>17</v>
      </c>
      <c r="G41" s="437"/>
      <c r="H41" s="438"/>
      <c r="I41" s="439" t="s">
        <v>17</v>
      </c>
      <c r="J41" s="440"/>
      <c r="K41" s="293"/>
      <c r="L41" s="295" t="s">
        <v>17</v>
      </c>
      <c r="M41" s="297"/>
      <c r="N41" s="559">
        <f>E41+H41+K41</f>
        <v>0</v>
      </c>
      <c r="O41" s="561" t="s">
        <v>17</v>
      </c>
      <c r="P41" s="557">
        <f>G41+J41+M41</f>
        <v>0</v>
      </c>
      <c r="Q41" s="559">
        <f>SUM(AH41:AJ41)</f>
        <v>0</v>
      </c>
      <c r="R41" s="561" t="s">
        <v>17</v>
      </c>
      <c r="S41" s="557">
        <f>SUM(AK41:AM41)</f>
        <v>0</v>
      </c>
      <c r="T41" s="565">
        <f>IF(Q41&gt;S41,1,0)</f>
        <v>0</v>
      </c>
      <c r="U41" s="553">
        <f>IF(S41&gt;Q41,1,0)</f>
        <v>0</v>
      </c>
      <c r="V41" s="125"/>
      <c r="AH41" s="124">
        <f>IF(E41&gt;G41,1,0)</f>
        <v>0</v>
      </c>
      <c r="AI41" s="124">
        <f>IF(H41&gt;J41,1,0)</f>
        <v>0</v>
      </c>
      <c r="AJ41" s="124">
        <f>IF(K41+M41&gt;0,IF(K41&gt;M41,1,0),0)</f>
        <v>0</v>
      </c>
      <c r="AK41" s="124">
        <f>IF(G41&gt;E41,1,0)</f>
        <v>0</v>
      </c>
      <c r="AL41" s="124">
        <f>IF(J41&gt;H41,1,0)</f>
        <v>0</v>
      </c>
      <c r="AM41" s="124">
        <f>IF(K41+M41&gt;0,IF(M41&gt;K41,1,0),0)</f>
        <v>0</v>
      </c>
    </row>
    <row r="42" spans="2:22" ht="24.75" customHeight="1">
      <c r="B42" s="573"/>
      <c r="C42" s="452"/>
      <c r="D42" s="453"/>
      <c r="E42" s="443"/>
      <c r="F42" s="296"/>
      <c r="G42" s="444"/>
      <c r="H42" s="445"/>
      <c r="I42" s="446"/>
      <c r="J42" s="447"/>
      <c r="K42" s="294"/>
      <c r="L42" s="296"/>
      <c r="M42" s="298"/>
      <c r="N42" s="578"/>
      <c r="O42" s="556"/>
      <c r="P42" s="564"/>
      <c r="Q42" s="578"/>
      <c r="R42" s="556"/>
      <c r="S42" s="564"/>
      <c r="T42" s="566"/>
      <c r="U42" s="554"/>
      <c r="V42" s="125"/>
    </row>
    <row r="43" spans="2:22" ht="24.75" customHeight="1">
      <c r="B43" s="126"/>
      <c r="C43" s="150" t="s">
        <v>65</v>
      </c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2">
        <f>SUM(N39:N42)</f>
        <v>0</v>
      </c>
      <c r="O43" s="148" t="s">
        <v>17</v>
      </c>
      <c r="P43" s="153">
        <f>SUM(P39:P42)</f>
        <v>0</v>
      </c>
      <c r="Q43" s="152">
        <f>SUM(Q39:Q42)</f>
        <v>0</v>
      </c>
      <c r="R43" s="154" t="s">
        <v>17</v>
      </c>
      <c r="S43" s="153">
        <f>SUM(S39:S42)</f>
        <v>0</v>
      </c>
      <c r="T43" s="122">
        <f>SUM(T39:T42)</f>
        <v>0</v>
      </c>
      <c r="U43" s="123">
        <f>SUM(U39:U42)</f>
        <v>0</v>
      </c>
      <c r="V43" s="110"/>
    </row>
    <row r="44" spans="2:22" ht="24.75" customHeight="1">
      <c r="B44" s="126"/>
      <c r="C44" s="175" t="s">
        <v>66</v>
      </c>
      <c r="D44" s="174" t="str">
        <f>IF(T43&gt;U43,D34,IF(U43&gt;T43,D35,IF(U43+T43=0," ","CHYBA ZADÁNÍ")))</f>
        <v> </v>
      </c>
      <c r="E44" s="150"/>
      <c r="F44" s="150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75"/>
      <c r="V44" s="133"/>
    </row>
    <row r="45" spans="2:22" ht="15">
      <c r="B45" s="126"/>
      <c r="C45" s="8" t="s">
        <v>67</v>
      </c>
      <c r="G45" s="135"/>
      <c r="H45" s="135"/>
      <c r="I45" s="135"/>
      <c r="J45" s="135"/>
      <c r="K45" s="135"/>
      <c r="L45" s="135"/>
      <c r="M45" s="135"/>
      <c r="N45" s="133"/>
      <c r="O45" s="133"/>
      <c r="Q45" s="136"/>
      <c r="R45" s="136"/>
      <c r="S45" s="135"/>
      <c r="T45" s="135"/>
      <c r="U45" s="135"/>
      <c r="V45" s="133"/>
    </row>
    <row r="46" spans="3:21" ht="15">
      <c r="C46" s="136"/>
      <c r="D46" s="136"/>
      <c r="E46" s="136"/>
      <c r="F46" s="136"/>
      <c r="G46" s="136"/>
      <c r="H46" s="136"/>
      <c r="I46" s="136"/>
      <c r="J46" s="141" t="s">
        <v>52</v>
      </c>
      <c r="K46" s="141"/>
      <c r="L46" s="141"/>
      <c r="M46" s="136"/>
      <c r="N46" s="136"/>
      <c r="O46" s="136"/>
      <c r="P46" s="136"/>
      <c r="Q46" s="136"/>
      <c r="R46" s="136"/>
      <c r="S46" s="136"/>
      <c r="T46" s="141" t="s">
        <v>54</v>
      </c>
      <c r="U46" s="136"/>
    </row>
    <row r="47" spans="3:21" ht="15">
      <c r="C47" s="142" t="s">
        <v>68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</row>
    <row r="48" spans="3:21" ht="15">
      <c r="C48" s="136"/>
      <c r="D48" s="143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</row>
    <row r="49" spans="3:21" ht="15"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</row>
    <row r="50" spans="3:21" ht="15"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</row>
    <row r="51" spans="6:9" ht="26.25">
      <c r="F51" s="88" t="s">
        <v>38</v>
      </c>
      <c r="H51" s="89"/>
      <c r="I51" s="89"/>
    </row>
    <row r="52" spans="6:9" ht="26.25">
      <c r="F52" s="88"/>
      <c r="H52" s="89"/>
      <c r="I52" s="89"/>
    </row>
    <row r="53" spans="3:24" ht="21">
      <c r="C53" s="90" t="s">
        <v>39</v>
      </c>
      <c r="D53" s="91" t="s">
        <v>40</v>
      </c>
      <c r="E53" s="90"/>
      <c r="F53" s="90"/>
      <c r="G53" s="90"/>
      <c r="H53" s="90"/>
      <c r="I53" s="90"/>
      <c r="J53" s="90"/>
      <c r="K53" s="90"/>
      <c r="L53" s="90"/>
      <c r="P53" s="580" t="s">
        <v>41</v>
      </c>
      <c r="Q53" s="580"/>
      <c r="R53" s="92"/>
      <c r="S53" s="92"/>
      <c r="T53" s="581">
        <f>'Utkání-výsledky'!$K$1</f>
        <v>2015</v>
      </c>
      <c r="U53" s="581"/>
      <c r="X53" s="93" t="s">
        <v>0</v>
      </c>
    </row>
    <row r="54" spans="3:32" ht="18.75">
      <c r="C54" s="94" t="s">
        <v>42</v>
      </c>
      <c r="D54" s="95"/>
      <c r="N54" s="96">
        <v>2</v>
      </c>
      <c r="P54" s="582" t="str">
        <f>IF(N54=1,P56,IF(N54=2,P57,IF(N54=3,P58,IF(N54=4,P59,IF(N54=5,P60,IF(N54=6,P61," "))))))</f>
        <v>MUŽI  II.</v>
      </c>
      <c r="Q54" s="583"/>
      <c r="R54" s="583"/>
      <c r="S54" s="583"/>
      <c r="T54" s="583"/>
      <c r="U54" s="584"/>
      <c r="W54" s="97" t="s">
        <v>1</v>
      </c>
      <c r="X54" s="98" t="s">
        <v>2</v>
      </c>
      <c r="AA54" s="1" t="str">
        <f aca="true" t="shared" si="4" ref="AA54:AF54">AA4</f>
        <v>Muži I.</v>
      </c>
      <c r="AB54" s="1" t="str">
        <f t="shared" si="4"/>
        <v>Muži II. </v>
      </c>
      <c r="AC54" s="1" t="str">
        <f t="shared" si="4"/>
        <v>Neobsazeno</v>
      </c>
      <c r="AD54" s="1" t="str">
        <f t="shared" si="4"/>
        <v>Veterání I.</v>
      </c>
      <c r="AE54" s="1" t="str">
        <f t="shared" si="4"/>
        <v>Veterání II.</v>
      </c>
      <c r="AF54" s="1" t="str">
        <f t="shared" si="4"/>
        <v>Ženy</v>
      </c>
    </row>
    <row r="55" spans="3:21" ht="15">
      <c r="C55" s="94"/>
      <c r="D55" s="99"/>
      <c r="E55" s="99"/>
      <c r="F55" s="99"/>
      <c r="G55" s="94"/>
      <c r="H55" s="94"/>
      <c r="I55" s="94"/>
      <c r="J55" s="99"/>
      <c r="K55" s="99"/>
      <c r="L55" s="99"/>
      <c r="M55" s="94"/>
      <c r="N55" s="94"/>
      <c r="O55" s="94"/>
      <c r="P55" s="100"/>
      <c r="Q55" s="100"/>
      <c r="R55" s="100"/>
      <c r="S55" s="94"/>
      <c r="T55" s="94"/>
      <c r="U55" s="99"/>
    </row>
    <row r="56" spans="3:32" ht="15.75">
      <c r="C56" s="94" t="s">
        <v>47</v>
      </c>
      <c r="D56" s="140" t="s">
        <v>119</v>
      </c>
      <c r="E56" s="101"/>
      <c r="F56" s="101"/>
      <c r="N56" s="102">
        <v>1</v>
      </c>
      <c r="P56" s="571" t="s">
        <v>48</v>
      </c>
      <c r="Q56" s="571"/>
      <c r="R56" s="571"/>
      <c r="S56" s="571"/>
      <c r="T56" s="571"/>
      <c r="U56" s="571"/>
      <c r="W56" s="103">
        <v>1</v>
      </c>
      <c r="X56" s="104" t="str">
        <f>IF($N$4=1,AA56,IF($N$4=2,AB56,IF($N$4=3,AC56,IF($N$4=4,AD56,IF($N$4=5,AE56,IF($N$4=6,AF56," "))))))</f>
        <v>Mexico</v>
      </c>
      <c r="AA56" s="1">
        <f aca="true" t="shared" si="5" ref="AA56:AF63">AA6</f>
        <v>0</v>
      </c>
      <c r="AB56" s="1" t="str">
        <f aca="true" t="shared" si="6" ref="AB56:AB65">AB31</f>
        <v>Mexico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>
        <f t="shared" si="5"/>
        <v>0</v>
      </c>
    </row>
    <row r="57" spans="3:32" ht="15" customHeight="1">
      <c r="C57" s="94" t="s">
        <v>49</v>
      </c>
      <c r="D57" s="183" t="s">
        <v>234</v>
      </c>
      <c r="E57" s="106"/>
      <c r="F57" s="106"/>
      <c r="N57" s="102">
        <v>2</v>
      </c>
      <c r="P57" s="570" t="s">
        <v>50</v>
      </c>
      <c r="Q57" s="571"/>
      <c r="R57" s="571"/>
      <c r="S57" s="571"/>
      <c r="T57" s="571"/>
      <c r="U57" s="571"/>
      <c r="W57" s="103">
        <v>2</v>
      </c>
      <c r="X57" s="104" t="str">
        <f aca="true" t="shared" si="7" ref="X57:X63">IF($N$4=1,AA57,IF($N$4=2,AB57,IF($N$4=3,AC57,IF($N$4=4,AD57,IF($N$4=5,AE57,IF($N$4=6,AF57," "))))))</f>
        <v>Stará Ves</v>
      </c>
      <c r="AA57" s="1">
        <f t="shared" si="5"/>
        <v>0</v>
      </c>
      <c r="AB57" s="1" t="str">
        <f t="shared" si="6"/>
        <v>Stará Ves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>
        <f t="shared" si="5"/>
        <v>0</v>
      </c>
    </row>
    <row r="58" spans="3:32" ht="15">
      <c r="C58" s="94"/>
      <c r="N58" s="102">
        <v>3</v>
      </c>
      <c r="P58" s="570" t="s">
        <v>109</v>
      </c>
      <c r="Q58" s="571"/>
      <c r="R58" s="571"/>
      <c r="S58" s="571"/>
      <c r="T58" s="571"/>
      <c r="U58" s="571"/>
      <c r="W58" s="103">
        <v>3</v>
      </c>
      <c r="X58" s="104" t="str">
        <f t="shared" si="7"/>
        <v>Hukvaldy</v>
      </c>
      <c r="AA58" s="1">
        <f t="shared" si="5"/>
        <v>0</v>
      </c>
      <c r="AB58" s="1" t="str">
        <f t="shared" si="6"/>
        <v>Hukvaldy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>
        <f t="shared" si="5"/>
        <v>0</v>
      </c>
    </row>
    <row r="59" spans="2:32" ht="18.75">
      <c r="B59" s="107">
        <v>2</v>
      </c>
      <c r="C59" s="90" t="s">
        <v>52</v>
      </c>
      <c r="D59" s="307" t="str">
        <f>VLOOKUP(B59,W56:X65,2)</f>
        <v>Stará Ves</v>
      </c>
      <c r="E59" s="305"/>
      <c r="F59" s="305"/>
      <c r="G59" s="305"/>
      <c r="H59" s="305"/>
      <c r="I59" s="306"/>
      <c r="N59" s="102">
        <v>4</v>
      </c>
      <c r="P59" s="574" t="s">
        <v>53</v>
      </c>
      <c r="Q59" s="574"/>
      <c r="R59" s="574"/>
      <c r="S59" s="574"/>
      <c r="T59" s="574"/>
      <c r="U59" s="574"/>
      <c r="W59" s="103">
        <v>4</v>
      </c>
      <c r="X59" s="104" t="str">
        <f t="shared" si="7"/>
        <v>Hrabová</v>
      </c>
      <c r="AA59" s="1">
        <f t="shared" si="5"/>
        <v>0</v>
      </c>
      <c r="AB59" s="1" t="str">
        <f t="shared" si="6"/>
        <v>Hrabová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>
        <f t="shared" si="5"/>
        <v>0</v>
      </c>
    </row>
    <row r="60" spans="2:32" ht="18.75">
      <c r="B60" s="107">
        <v>7</v>
      </c>
      <c r="C60" s="90" t="s">
        <v>54</v>
      </c>
      <c r="D60" s="307" t="str">
        <f>VLOOKUP(B60,W56:X65,2)</f>
        <v>Krmelín B</v>
      </c>
      <c r="E60" s="305"/>
      <c r="F60" s="305"/>
      <c r="G60" s="305"/>
      <c r="H60" s="305"/>
      <c r="I60" s="306"/>
      <c r="N60" s="102">
        <v>5</v>
      </c>
      <c r="P60" s="574" t="s">
        <v>55</v>
      </c>
      <c r="Q60" s="574"/>
      <c r="R60" s="574"/>
      <c r="S60" s="574"/>
      <c r="T60" s="574"/>
      <c r="U60" s="574"/>
      <c r="W60" s="103">
        <v>5</v>
      </c>
      <c r="X60" s="104" t="str">
        <f t="shared" si="7"/>
        <v>Hrabůvka B</v>
      </c>
      <c r="AA60" s="1">
        <f t="shared" si="5"/>
        <v>0</v>
      </c>
      <c r="AB60" s="1" t="str">
        <f t="shared" si="6"/>
        <v>Hrabůvka B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>
        <f t="shared" si="5"/>
        <v>0</v>
      </c>
    </row>
    <row r="61" spans="23:32" ht="15">
      <c r="W61" s="103">
        <v>6</v>
      </c>
      <c r="X61" s="104" t="str">
        <f t="shared" si="7"/>
        <v>Výškovice B</v>
      </c>
      <c r="AA61" s="1">
        <f t="shared" si="5"/>
        <v>0</v>
      </c>
      <c r="AB61" s="1" t="str">
        <f t="shared" si="6"/>
        <v>Výškovice B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>
        <f t="shared" si="5"/>
        <v>0</v>
      </c>
    </row>
    <row r="62" spans="3:39" ht="15">
      <c r="C62" s="108" t="s">
        <v>56</v>
      </c>
      <c r="D62" s="109"/>
      <c r="E62" s="575" t="s">
        <v>57</v>
      </c>
      <c r="F62" s="576"/>
      <c r="G62" s="576"/>
      <c r="H62" s="576"/>
      <c r="I62" s="576"/>
      <c r="J62" s="576"/>
      <c r="K62" s="576"/>
      <c r="L62" s="576"/>
      <c r="M62" s="576"/>
      <c r="N62" s="576" t="s">
        <v>58</v>
      </c>
      <c r="O62" s="576"/>
      <c r="P62" s="576"/>
      <c r="Q62" s="576"/>
      <c r="R62" s="576"/>
      <c r="S62" s="576"/>
      <c r="T62" s="576"/>
      <c r="U62" s="576"/>
      <c r="V62" s="110"/>
      <c r="W62" s="103">
        <v>7</v>
      </c>
      <c r="X62" s="104" t="str">
        <f t="shared" si="7"/>
        <v>Krmelín B</v>
      </c>
      <c r="AA62" s="1">
        <f t="shared" si="5"/>
        <v>0</v>
      </c>
      <c r="AB62" s="1" t="str">
        <f t="shared" si="6"/>
        <v>Krmelín B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>
        <f t="shared" si="5"/>
        <v>0</v>
      </c>
      <c r="AH62" s="94"/>
      <c r="AI62" s="111"/>
      <c r="AJ62" s="111"/>
      <c r="AK62" s="93" t="s">
        <v>0</v>
      </c>
      <c r="AL62" s="111"/>
      <c r="AM62" s="111"/>
    </row>
    <row r="63" spans="2:39" ht="15">
      <c r="B63" s="112"/>
      <c r="C63" s="113" t="s">
        <v>7</v>
      </c>
      <c r="D63" s="114" t="s">
        <v>8</v>
      </c>
      <c r="E63" s="579" t="s">
        <v>59</v>
      </c>
      <c r="F63" s="568"/>
      <c r="G63" s="569"/>
      <c r="H63" s="567" t="s">
        <v>60</v>
      </c>
      <c r="I63" s="568"/>
      <c r="J63" s="569" t="s">
        <v>60</v>
      </c>
      <c r="K63" s="567" t="s">
        <v>61</v>
      </c>
      <c r="L63" s="568"/>
      <c r="M63" s="568" t="s">
        <v>61</v>
      </c>
      <c r="N63" s="567" t="s">
        <v>62</v>
      </c>
      <c r="O63" s="568"/>
      <c r="P63" s="569"/>
      <c r="Q63" s="567" t="s">
        <v>63</v>
      </c>
      <c r="R63" s="568"/>
      <c r="S63" s="569"/>
      <c r="T63" s="115" t="s">
        <v>64</v>
      </c>
      <c r="U63" s="116"/>
      <c r="V63" s="117"/>
      <c r="W63" s="103">
        <v>8</v>
      </c>
      <c r="X63" s="104" t="str">
        <f t="shared" si="7"/>
        <v>Volný LOS</v>
      </c>
      <c r="AA63" s="1">
        <f t="shared" si="5"/>
        <v>0</v>
      </c>
      <c r="AB63" s="1" t="str">
        <f t="shared" si="6"/>
        <v>Volný LOS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>
        <f t="shared" si="5"/>
        <v>0</v>
      </c>
      <c r="AH63" s="9" t="s">
        <v>59</v>
      </c>
      <c r="AI63" s="9" t="s">
        <v>60</v>
      </c>
      <c r="AJ63" s="9" t="s">
        <v>61</v>
      </c>
      <c r="AK63" s="9" t="s">
        <v>59</v>
      </c>
      <c r="AL63" s="9" t="s">
        <v>60</v>
      </c>
      <c r="AM63" s="9" t="s">
        <v>61</v>
      </c>
    </row>
    <row r="64" spans="2:39" ht="24.75" customHeight="1">
      <c r="B64" s="118" t="s">
        <v>59</v>
      </c>
      <c r="C64" s="454" t="s">
        <v>232</v>
      </c>
      <c r="D64" s="455" t="s">
        <v>206</v>
      </c>
      <c r="E64" s="456">
        <v>7</v>
      </c>
      <c r="F64" s="457" t="s">
        <v>17</v>
      </c>
      <c r="G64" s="458">
        <v>6</v>
      </c>
      <c r="H64" s="459">
        <v>7</v>
      </c>
      <c r="I64" s="457" t="s">
        <v>17</v>
      </c>
      <c r="J64" s="458">
        <v>6</v>
      </c>
      <c r="K64" s="145"/>
      <c r="L64" s="144" t="s">
        <v>17</v>
      </c>
      <c r="M64" s="233"/>
      <c r="N64" s="147">
        <f>E64+H64+K64</f>
        <v>14</v>
      </c>
      <c r="O64" s="148" t="s">
        <v>17</v>
      </c>
      <c r="P64" s="149">
        <f>G64+J64+M64</f>
        <v>12</v>
      </c>
      <c r="Q64" s="147">
        <f>SUM(AH64:AJ64)</f>
        <v>2</v>
      </c>
      <c r="R64" s="148" t="s">
        <v>17</v>
      </c>
      <c r="S64" s="149">
        <f>SUM(AK64:AM64)</f>
        <v>0</v>
      </c>
      <c r="T64" s="122">
        <f>IF(Q64&gt;S64,1,0)</f>
        <v>1</v>
      </c>
      <c r="U64" s="123">
        <f>IF(S64&gt;Q64,1,0)</f>
        <v>0</v>
      </c>
      <c r="V64" s="110"/>
      <c r="W64" s="103">
        <v>9</v>
      </c>
      <c r="X64" s="104" t="str">
        <f>IF($N$4=1,AA64,IF($N$4=2,AB64,IF($N$4=3,AC64,IF($N$4=4,AD64,IF($N$4=5,AE64,IF($N$4=6,AF64," "))))))</f>
        <v>Nová Bělá</v>
      </c>
      <c r="AB64" s="1" t="str">
        <f t="shared" si="6"/>
        <v>Nová Bělá</v>
      </c>
      <c r="AH64" s="124">
        <f>IF(E64&gt;G64,1,0)</f>
        <v>1</v>
      </c>
      <c r="AI64" s="124">
        <f>IF(H64&gt;J64,1,0)</f>
        <v>1</v>
      </c>
      <c r="AJ64" s="124">
        <f>IF(K64+M64&gt;0,IF(K64&gt;M64,1,0),0)</f>
        <v>0</v>
      </c>
      <c r="AK64" s="124">
        <f>IF(G64&gt;E64,1,0)</f>
        <v>0</v>
      </c>
      <c r="AL64" s="124">
        <f>IF(J64&gt;H64,1,0)</f>
        <v>0</v>
      </c>
      <c r="AM64" s="124">
        <f>IF(K64+M64&gt;0,IF(M64&gt;K64,1,0),0)</f>
        <v>0</v>
      </c>
    </row>
    <row r="65" spans="2:39" ht="24.75" customHeight="1">
      <c r="B65" s="118" t="s">
        <v>60</v>
      </c>
      <c r="C65" s="461" t="s">
        <v>233</v>
      </c>
      <c r="D65" s="454" t="s">
        <v>219</v>
      </c>
      <c r="E65" s="456">
        <v>1</v>
      </c>
      <c r="F65" s="457" t="s">
        <v>17</v>
      </c>
      <c r="G65" s="458">
        <v>6</v>
      </c>
      <c r="H65" s="459">
        <v>4</v>
      </c>
      <c r="I65" s="457" t="s">
        <v>17</v>
      </c>
      <c r="J65" s="458">
        <v>6</v>
      </c>
      <c r="K65" s="231"/>
      <c r="L65" s="232" t="s">
        <v>17</v>
      </c>
      <c r="M65" s="146"/>
      <c r="N65" s="147">
        <f>E65+H65+K65</f>
        <v>5</v>
      </c>
      <c r="O65" s="148" t="s">
        <v>17</v>
      </c>
      <c r="P65" s="149">
        <f>G65+J65+M65</f>
        <v>12</v>
      </c>
      <c r="Q65" s="147">
        <f>SUM(AH65:AJ65)</f>
        <v>0</v>
      </c>
      <c r="R65" s="148" t="s">
        <v>17</v>
      </c>
      <c r="S65" s="149">
        <f>SUM(AK65:AM65)</f>
        <v>2</v>
      </c>
      <c r="T65" s="122">
        <f>IF(Q65&gt;S65,1,0)</f>
        <v>0</v>
      </c>
      <c r="U65" s="123">
        <f>IF(S65&gt;Q65,1,0)</f>
        <v>1</v>
      </c>
      <c r="V65" s="110"/>
      <c r="W65" s="103">
        <v>10</v>
      </c>
      <c r="X65" s="104" t="str">
        <f>IF($N$4=1,AA65,IF($N$4=2,AB65,IF($N$4=3,AC65,IF($N$4=4,AD65,IF($N$4=5,AE65,IF($N$4=6,AF65," "))))))</f>
        <v>Proskovice B</v>
      </c>
      <c r="AB65" s="1" t="str">
        <f t="shared" si="6"/>
        <v>Proskovice B</v>
      </c>
      <c r="AH65" s="124">
        <f>IF(E65&gt;G65,1,0)</f>
        <v>0</v>
      </c>
      <c r="AI65" s="124">
        <f>IF(H65&gt;J65,1,0)</f>
        <v>0</v>
      </c>
      <c r="AJ65" s="124">
        <f>IF(K65+M65&gt;0,IF(K65&gt;M65,1,0),0)</f>
        <v>0</v>
      </c>
      <c r="AK65" s="124">
        <f>IF(G65&gt;E65,1,0)</f>
        <v>1</v>
      </c>
      <c r="AL65" s="124">
        <f>IF(J65&gt;H65,1,0)</f>
        <v>1</v>
      </c>
      <c r="AM65" s="124">
        <f>IF(K65+M65&gt;0,IF(M65&gt;K65,1,0),0)</f>
        <v>0</v>
      </c>
    </row>
    <row r="66" spans="2:39" ht="24.75" customHeight="1">
      <c r="B66" s="572" t="s">
        <v>61</v>
      </c>
      <c r="C66" s="461" t="s">
        <v>232</v>
      </c>
      <c r="D66" s="455" t="s">
        <v>219</v>
      </c>
      <c r="E66" s="551">
        <v>6</v>
      </c>
      <c r="F66" s="545" t="s">
        <v>17</v>
      </c>
      <c r="G66" s="547">
        <v>7</v>
      </c>
      <c r="H66" s="549">
        <v>6</v>
      </c>
      <c r="I66" s="545" t="s">
        <v>17</v>
      </c>
      <c r="J66" s="547">
        <v>7</v>
      </c>
      <c r="K66" s="293"/>
      <c r="L66" s="295" t="s">
        <v>17</v>
      </c>
      <c r="M66" s="297"/>
      <c r="N66" s="559">
        <f>E66+H66+K66</f>
        <v>12</v>
      </c>
      <c r="O66" s="561" t="s">
        <v>17</v>
      </c>
      <c r="P66" s="557">
        <f>G66+J66+M66</f>
        <v>14</v>
      </c>
      <c r="Q66" s="559">
        <f>SUM(AH66:AJ66)</f>
        <v>0</v>
      </c>
      <c r="R66" s="561" t="s">
        <v>17</v>
      </c>
      <c r="S66" s="557">
        <f>SUM(AK66:AM66)</f>
        <v>2</v>
      </c>
      <c r="T66" s="565">
        <f>IF(Q66&gt;S66,1,0)</f>
        <v>0</v>
      </c>
      <c r="U66" s="553">
        <f>IF(S66&gt;Q66,1,0)</f>
        <v>1</v>
      </c>
      <c r="V66" s="125"/>
      <c r="AH66" s="124">
        <f>IF(E66&gt;G66,1,0)</f>
        <v>0</v>
      </c>
      <c r="AI66" s="124">
        <f>IF(H66&gt;J66,1,0)</f>
        <v>0</v>
      </c>
      <c r="AJ66" s="124">
        <f>IF(K66+M66&gt;0,IF(K66&gt;M66,1,0),0)</f>
        <v>0</v>
      </c>
      <c r="AK66" s="124">
        <f>IF(G66&gt;E66,1,0)</f>
        <v>1</v>
      </c>
      <c r="AL66" s="124">
        <f>IF(J66&gt;H66,1,0)</f>
        <v>1</v>
      </c>
      <c r="AM66" s="124">
        <f>IF(K66+M66&gt;0,IF(M66&gt;K66,1,0),0)</f>
        <v>0</v>
      </c>
    </row>
    <row r="67" spans="2:25" ht="24.75" customHeight="1">
      <c r="B67" s="573"/>
      <c r="C67" s="462" t="s">
        <v>233</v>
      </c>
      <c r="D67" s="463" t="s">
        <v>218</v>
      </c>
      <c r="E67" s="552"/>
      <c r="F67" s="546"/>
      <c r="G67" s="548"/>
      <c r="H67" s="550"/>
      <c r="I67" s="546"/>
      <c r="J67" s="548"/>
      <c r="K67" s="294"/>
      <c r="L67" s="296"/>
      <c r="M67" s="298"/>
      <c r="N67" s="578"/>
      <c r="O67" s="556"/>
      <c r="P67" s="564"/>
      <c r="Q67" s="578"/>
      <c r="R67" s="556"/>
      <c r="S67" s="564"/>
      <c r="T67" s="566"/>
      <c r="U67" s="554"/>
      <c r="V67" s="125"/>
      <c r="Y67" s="354"/>
    </row>
    <row r="68" spans="2:25" ht="24.75" customHeight="1">
      <c r="B68" s="126"/>
      <c r="C68" s="150" t="s">
        <v>65</v>
      </c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2">
        <f>SUM(N64:N67)</f>
        <v>31</v>
      </c>
      <c r="O68" s="148" t="s">
        <v>17</v>
      </c>
      <c r="P68" s="153">
        <f>SUM(P64:P67)</f>
        <v>38</v>
      </c>
      <c r="Q68" s="152">
        <f>SUM(Q64:Q67)</f>
        <v>2</v>
      </c>
      <c r="R68" s="154" t="s">
        <v>17</v>
      </c>
      <c r="S68" s="153">
        <f>SUM(S64:S67)</f>
        <v>4</v>
      </c>
      <c r="T68" s="122">
        <f>SUM(T64:T67)</f>
        <v>1</v>
      </c>
      <c r="U68" s="123">
        <f>SUM(U64:U67)</f>
        <v>2</v>
      </c>
      <c r="V68" s="110"/>
      <c r="Y68" s="354"/>
    </row>
    <row r="69" spans="2:27" ht="24.75" customHeight="1">
      <c r="B69" s="126"/>
      <c r="C69" s="8" t="s">
        <v>66</v>
      </c>
      <c r="D69" s="132" t="str">
        <f>IF(T68&gt;U68,D59,IF(U68&gt;T68,D60,IF(U68+T68=0," ","CHYBA ZADÁNÍ")))</f>
        <v>Krmelín B</v>
      </c>
      <c r="E69" s="127"/>
      <c r="F69" s="127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8"/>
      <c r="V69" s="133"/>
      <c r="Y69" s="354"/>
      <c r="AA69" s="134"/>
    </row>
    <row r="70" spans="2:22" ht="15">
      <c r="B70" s="126"/>
      <c r="C70" s="8" t="s">
        <v>67</v>
      </c>
      <c r="G70" s="135"/>
      <c r="H70" s="135"/>
      <c r="I70" s="135"/>
      <c r="J70" s="135"/>
      <c r="K70" s="135"/>
      <c r="L70" s="135"/>
      <c r="M70" s="135"/>
      <c r="N70" s="133"/>
      <c r="O70" s="133"/>
      <c r="Q70" s="136"/>
      <c r="R70" s="136"/>
      <c r="S70" s="135"/>
      <c r="T70" s="135"/>
      <c r="U70" s="135"/>
      <c r="V70" s="133"/>
    </row>
    <row r="71" spans="10:20" ht="15">
      <c r="J71" s="5" t="s">
        <v>52</v>
      </c>
      <c r="K71" s="5"/>
      <c r="L71" s="5"/>
      <c r="T71" s="5" t="s">
        <v>54</v>
      </c>
    </row>
    <row r="72" spans="3:21" ht="15">
      <c r="C72" s="94" t="s">
        <v>68</v>
      </c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</row>
    <row r="73" spans="3:21" ht="15"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</row>
    <row r="74" spans="3:21" ht="15"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</row>
    <row r="75" spans="3:21" ht="15"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</row>
    <row r="76" spans="2:21" ht="26.25">
      <c r="B76" s="109"/>
      <c r="C76" s="109"/>
      <c r="D76" s="109"/>
      <c r="E76" s="109"/>
      <c r="F76" s="137" t="s">
        <v>38</v>
      </c>
      <c r="G76" s="109"/>
      <c r="H76" s="138"/>
      <c r="I76" s="138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</row>
    <row r="77" spans="6:9" ht="26.25">
      <c r="F77" s="88"/>
      <c r="H77" s="89"/>
      <c r="I77" s="89"/>
    </row>
    <row r="78" spans="3:24" ht="21">
      <c r="C78" s="90" t="s">
        <v>39</v>
      </c>
      <c r="D78" s="91" t="s">
        <v>40</v>
      </c>
      <c r="E78" s="90"/>
      <c r="F78" s="90"/>
      <c r="G78" s="90"/>
      <c r="H78" s="90"/>
      <c r="I78" s="90"/>
      <c r="J78" s="90"/>
      <c r="K78" s="90"/>
      <c r="L78" s="90"/>
      <c r="P78" s="580" t="s">
        <v>41</v>
      </c>
      <c r="Q78" s="580"/>
      <c r="R78" s="92"/>
      <c r="S78" s="92"/>
      <c r="T78" s="581">
        <f>'Utkání-výsledky'!$K$1</f>
        <v>2015</v>
      </c>
      <c r="U78" s="581"/>
      <c r="X78" s="93" t="s">
        <v>0</v>
      </c>
    </row>
    <row r="79" spans="3:32" ht="18.75">
      <c r="C79" s="94" t="s">
        <v>42</v>
      </c>
      <c r="D79" s="139"/>
      <c r="N79" s="96">
        <v>2</v>
      </c>
      <c r="P79" s="582" t="str">
        <f>IF(N79=1,P81,IF(N79=2,P82,IF(N79=3,P83,IF(N79=4,P84,IF(N79=5,P85,IF(N79=6,P86," "))))))</f>
        <v>MUŽI  II.</v>
      </c>
      <c r="Q79" s="583"/>
      <c r="R79" s="583"/>
      <c r="S79" s="583"/>
      <c r="T79" s="583"/>
      <c r="U79" s="584"/>
      <c r="W79" s="97" t="s">
        <v>1</v>
      </c>
      <c r="X79" s="94" t="s">
        <v>2</v>
      </c>
      <c r="AA79" s="1" t="str">
        <f aca="true" t="shared" si="8" ref="AA79:AF79">AA4</f>
        <v>Muži I.</v>
      </c>
      <c r="AB79" s="1" t="str">
        <f t="shared" si="8"/>
        <v>Muži II. </v>
      </c>
      <c r="AC79" s="1" t="str">
        <f t="shared" si="8"/>
        <v>Neobsazeno</v>
      </c>
      <c r="AD79" s="1" t="str">
        <f t="shared" si="8"/>
        <v>Veterání I.</v>
      </c>
      <c r="AE79" s="1" t="str">
        <f t="shared" si="8"/>
        <v>Veterání II.</v>
      </c>
      <c r="AF79" s="1" t="str">
        <f t="shared" si="8"/>
        <v>Ženy</v>
      </c>
    </row>
    <row r="80" spans="3:21" ht="15">
      <c r="C80" s="94"/>
      <c r="D80" s="99"/>
      <c r="E80" s="99"/>
      <c r="F80" s="99"/>
      <c r="G80" s="94"/>
      <c r="H80" s="94"/>
      <c r="I80" s="94"/>
      <c r="J80" s="99"/>
      <c r="K80" s="99"/>
      <c r="L80" s="99"/>
      <c r="M80" s="94"/>
      <c r="N80" s="94"/>
      <c r="O80" s="94"/>
      <c r="P80" s="100"/>
      <c r="Q80" s="100"/>
      <c r="R80" s="100"/>
      <c r="S80" s="94"/>
      <c r="T80" s="94"/>
      <c r="U80" s="99"/>
    </row>
    <row r="81" spans="3:32" ht="15.75">
      <c r="C81" s="94" t="s">
        <v>47</v>
      </c>
      <c r="D81" s="140"/>
      <c r="E81" s="101"/>
      <c r="F81" s="101"/>
      <c r="N81" s="1">
        <v>1</v>
      </c>
      <c r="P81" s="571" t="s">
        <v>48</v>
      </c>
      <c r="Q81" s="571"/>
      <c r="R81" s="571"/>
      <c r="S81" s="571"/>
      <c r="T81" s="571"/>
      <c r="U81" s="571"/>
      <c r="W81" s="103">
        <v>1</v>
      </c>
      <c r="X81" s="104" t="str">
        <f>IF($N$4=1,AA81,IF($N$4=2,AB81,IF($N$4=3,AC81,IF($N$4=4,AD81,IF($N$4=5,AE81,IF($N$4=6,AF81," "))))))</f>
        <v>Mexico</v>
      </c>
      <c r="AA81" s="1">
        <f aca="true" t="shared" si="9" ref="AA81:AF88">AA6</f>
        <v>0</v>
      </c>
      <c r="AB81" s="1" t="str">
        <f aca="true" t="shared" si="10" ref="AB81:AB90">AB56</f>
        <v>Mexico</v>
      </c>
      <c r="AC81" s="1">
        <f t="shared" si="9"/>
        <v>0</v>
      </c>
      <c r="AD81" s="1">
        <f t="shared" si="9"/>
        <v>0</v>
      </c>
      <c r="AE81" s="1">
        <f t="shared" si="9"/>
        <v>0</v>
      </c>
      <c r="AF81" s="1">
        <f t="shared" si="9"/>
        <v>0</v>
      </c>
    </row>
    <row r="82" spans="3:32" ht="15" customHeight="1">
      <c r="C82" s="94" t="s">
        <v>49</v>
      </c>
      <c r="D82" s="183"/>
      <c r="E82" s="106"/>
      <c r="F82" s="106"/>
      <c r="N82" s="1">
        <v>2</v>
      </c>
      <c r="P82" s="570" t="s">
        <v>50</v>
      </c>
      <c r="Q82" s="571"/>
      <c r="R82" s="571"/>
      <c r="S82" s="571"/>
      <c r="T82" s="571"/>
      <c r="U82" s="571"/>
      <c r="W82" s="103">
        <v>2</v>
      </c>
      <c r="X82" s="104" t="str">
        <f aca="true" t="shared" si="11" ref="X82:X88">IF($N$4=1,AA82,IF($N$4=2,AB82,IF($N$4=3,AC82,IF($N$4=4,AD82,IF($N$4=5,AE82,IF($N$4=6,AF82," "))))))</f>
        <v>Stará Ves</v>
      </c>
      <c r="AA82" s="1">
        <f t="shared" si="9"/>
        <v>0</v>
      </c>
      <c r="AB82" s="1" t="str">
        <f t="shared" si="10"/>
        <v>Stará Ves</v>
      </c>
      <c r="AC82" s="1">
        <f t="shared" si="9"/>
        <v>0</v>
      </c>
      <c r="AD82" s="1">
        <f t="shared" si="9"/>
        <v>0</v>
      </c>
      <c r="AE82" s="1">
        <f t="shared" si="9"/>
        <v>0</v>
      </c>
      <c r="AF82" s="1">
        <f t="shared" si="9"/>
        <v>0</v>
      </c>
    </row>
    <row r="83" spans="3:32" ht="15">
      <c r="C83" s="94"/>
      <c r="N83" s="1">
        <v>3</v>
      </c>
      <c r="P83" s="570" t="s">
        <v>109</v>
      </c>
      <c r="Q83" s="571"/>
      <c r="R83" s="571"/>
      <c r="S83" s="571"/>
      <c r="T83" s="571"/>
      <c r="U83" s="571"/>
      <c r="W83" s="103">
        <v>3</v>
      </c>
      <c r="X83" s="104" t="str">
        <f t="shared" si="11"/>
        <v>Hukvaldy</v>
      </c>
      <c r="AA83" s="1">
        <f t="shared" si="9"/>
        <v>0</v>
      </c>
      <c r="AB83" s="1" t="str">
        <f t="shared" si="10"/>
        <v>Hukvaldy</v>
      </c>
      <c r="AC83" s="1">
        <f t="shared" si="9"/>
        <v>0</v>
      </c>
      <c r="AD83" s="1">
        <f t="shared" si="9"/>
        <v>0</v>
      </c>
      <c r="AE83" s="1">
        <f t="shared" si="9"/>
        <v>0</v>
      </c>
      <c r="AF83" s="1">
        <f t="shared" si="9"/>
        <v>0</v>
      </c>
    </row>
    <row r="84" spans="2:32" ht="18.75">
      <c r="B84" s="107">
        <v>3</v>
      </c>
      <c r="C84" s="90" t="s">
        <v>52</v>
      </c>
      <c r="D84" s="307" t="str">
        <f>VLOOKUP(B84,W81:X90,2)</f>
        <v>Hukvaldy</v>
      </c>
      <c r="E84" s="305"/>
      <c r="F84" s="305"/>
      <c r="G84" s="305"/>
      <c r="H84" s="305"/>
      <c r="I84" s="306"/>
      <c r="N84" s="1">
        <v>4</v>
      </c>
      <c r="P84" s="574" t="s">
        <v>53</v>
      </c>
      <c r="Q84" s="574"/>
      <c r="R84" s="574"/>
      <c r="S84" s="574"/>
      <c r="T84" s="574"/>
      <c r="U84" s="574"/>
      <c r="W84" s="103">
        <v>4</v>
      </c>
      <c r="X84" s="104" t="str">
        <f t="shared" si="11"/>
        <v>Hrabová</v>
      </c>
      <c r="AA84" s="1">
        <f t="shared" si="9"/>
        <v>0</v>
      </c>
      <c r="AB84" s="1" t="str">
        <f t="shared" si="10"/>
        <v>Hrabová</v>
      </c>
      <c r="AC84" s="1">
        <f t="shared" si="9"/>
        <v>0</v>
      </c>
      <c r="AD84" s="1">
        <f t="shared" si="9"/>
        <v>0</v>
      </c>
      <c r="AE84" s="1">
        <f t="shared" si="9"/>
        <v>0</v>
      </c>
      <c r="AF84" s="1">
        <f t="shared" si="9"/>
        <v>0</v>
      </c>
    </row>
    <row r="85" spans="2:32" ht="18.75">
      <c r="B85" s="107">
        <v>6</v>
      </c>
      <c r="C85" s="90" t="s">
        <v>54</v>
      </c>
      <c r="D85" s="307" t="str">
        <f>VLOOKUP(B85,W81:X90,2)</f>
        <v>Výškovice B</v>
      </c>
      <c r="E85" s="305"/>
      <c r="F85" s="305"/>
      <c r="G85" s="305"/>
      <c r="H85" s="305"/>
      <c r="I85" s="306"/>
      <c r="N85" s="1">
        <v>5</v>
      </c>
      <c r="P85" s="574" t="s">
        <v>55</v>
      </c>
      <c r="Q85" s="574"/>
      <c r="R85" s="574"/>
      <c r="S85" s="574"/>
      <c r="T85" s="574"/>
      <c r="U85" s="574"/>
      <c r="W85" s="103">
        <v>5</v>
      </c>
      <c r="X85" s="104" t="str">
        <f t="shared" si="11"/>
        <v>Hrabůvka B</v>
      </c>
      <c r="AA85" s="1">
        <f t="shared" si="9"/>
        <v>0</v>
      </c>
      <c r="AB85" s="1" t="str">
        <f t="shared" si="10"/>
        <v>Hrabůvka B</v>
      </c>
      <c r="AC85" s="1">
        <f t="shared" si="9"/>
        <v>0</v>
      </c>
      <c r="AD85" s="1">
        <f t="shared" si="9"/>
        <v>0</v>
      </c>
      <c r="AE85" s="1">
        <f t="shared" si="9"/>
        <v>0</v>
      </c>
      <c r="AF85" s="1">
        <f t="shared" si="9"/>
        <v>0</v>
      </c>
    </row>
    <row r="86" spans="23:32" ht="15">
      <c r="W86" s="103">
        <v>6</v>
      </c>
      <c r="X86" s="104" t="str">
        <f t="shared" si="11"/>
        <v>Výškovice B</v>
      </c>
      <c r="AA86" s="1">
        <f t="shared" si="9"/>
        <v>0</v>
      </c>
      <c r="AB86" s="1" t="str">
        <f t="shared" si="10"/>
        <v>Výškovice B</v>
      </c>
      <c r="AC86" s="1">
        <f t="shared" si="9"/>
        <v>0</v>
      </c>
      <c r="AD86" s="1">
        <f t="shared" si="9"/>
        <v>0</v>
      </c>
      <c r="AE86" s="1">
        <f t="shared" si="9"/>
        <v>0</v>
      </c>
      <c r="AF86" s="1">
        <f t="shared" si="9"/>
        <v>0</v>
      </c>
    </row>
    <row r="87" spans="3:32" ht="15">
      <c r="C87" s="108" t="s">
        <v>56</v>
      </c>
      <c r="D87" s="109"/>
      <c r="E87" s="575" t="s">
        <v>57</v>
      </c>
      <c r="F87" s="576"/>
      <c r="G87" s="576"/>
      <c r="H87" s="576"/>
      <c r="I87" s="576"/>
      <c r="J87" s="576"/>
      <c r="K87" s="576"/>
      <c r="L87" s="576"/>
      <c r="M87" s="576"/>
      <c r="N87" s="576" t="s">
        <v>58</v>
      </c>
      <c r="O87" s="576"/>
      <c r="P87" s="576"/>
      <c r="Q87" s="576"/>
      <c r="R87" s="576"/>
      <c r="S87" s="576"/>
      <c r="T87" s="576"/>
      <c r="U87" s="576"/>
      <c r="V87" s="110"/>
      <c r="W87" s="103">
        <v>7</v>
      </c>
      <c r="X87" s="104" t="str">
        <f t="shared" si="11"/>
        <v>Krmelín B</v>
      </c>
      <c r="AA87" s="1">
        <f t="shared" si="9"/>
        <v>0</v>
      </c>
      <c r="AB87" s="1" t="str">
        <f t="shared" si="10"/>
        <v>Krmelín B</v>
      </c>
      <c r="AC87" s="1">
        <f t="shared" si="9"/>
        <v>0</v>
      </c>
      <c r="AD87" s="1">
        <f t="shared" si="9"/>
        <v>0</v>
      </c>
      <c r="AE87" s="1">
        <f t="shared" si="9"/>
        <v>0</v>
      </c>
      <c r="AF87" s="1">
        <f t="shared" si="9"/>
        <v>0</v>
      </c>
    </row>
    <row r="88" spans="2:39" ht="15">
      <c r="B88" s="112"/>
      <c r="C88" s="113" t="s">
        <v>7</v>
      </c>
      <c r="D88" s="114" t="s">
        <v>8</v>
      </c>
      <c r="E88" s="579" t="s">
        <v>59</v>
      </c>
      <c r="F88" s="568"/>
      <c r="G88" s="569"/>
      <c r="H88" s="567" t="s">
        <v>60</v>
      </c>
      <c r="I88" s="568"/>
      <c r="J88" s="569" t="s">
        <v>60</v>
      </c>
      <c r="K88" s="567" t="s">
        <v>61</v>
      </c>
      <c r="L88" s="568"/>
      <c r="M88" s="568" t="s">
        <v>61</v>
      </c>
      <c r="N88" s="567" t="s">
        <v>62</v>
      </c>
      <c r="O88" s="568"/>
      <c r="P88" s="569"/>
      <c r="Q88" s="567" t="s">
        <v>63</v>
      </c>
      <c r="R88" s="568"/>
      <c r="S88" s="569"/>
      <c r="T88" s="115" t="s">
        <v>64</v>
      </c>
      <c r="U88" s="116"/>
      <c r="V88" s="117"/>
      <c r="W88" s="103">
        <v>8</v>
      </c>
      <c r="X88" s="104" t="str">
        <f t="shared" si="11"/>
        <v>Volný LOS</v>
      </c>
      <c r="AA88" s="1">
        <f t="shared" si="9"/>
        <v>0</v>
      </c>
      <c r="AB88" s="1" t="str">
        <f t="shared" si="10"/>
        <v>Volný LOS</v>
      </c>
      <c r="AC88" s="1">
        <f t="shared" si="9"/>
        <v>0</v>
      </c>
      <c r="AD88" s="1">
        <f t="shared" si="9"/>
        <v>0</v>
      </c>
      <c r="AE88" s="1">
        <f t="shared" si="9"/>
        <v>0</v>
      </c>
      <c r="AF88" s="1">
        <f t="shared" si="9"/>
        <v>0</v>
      </c>
      <c r="AH88" s="9" t="s">
        <v>59</v>
      </c>
      <c r="AI88" s="9" t="s">
        <v>60</v>
      </c>
      <c r="AJ88" s="9" t="s">
        <v>61</v>
      </c>
      <c r="AK88" s="9" t="s">
        <v>59</v>
      </c>
      <c r="AL88" s="9" t="s">
        <v>60</v>
      </c>
      <c r="AM88" s="9" t="s">
        <v>61</v>
      </c>
    </row>
    <row r="89" spans="2:39" ht="24.75" customHeight="1">
      <c r="B89" s="118" t="s">
        <v>59</v>
      </c>
      <c r="C89" s="448" t="s">
        <v>225</v>
      </c>
      <c r="D89" s="428" t="s">
        <v>214</v>
      </c>
      <c r="E89" s="429">
        <v>3</v>
      </c>
      <c r="F89" s="144" t="s">
        <v>17</v>
      </c>
      <c r="G89" s="430">
        <v>6</v>
      </c>
      <c r="H89" s="231">
        <v>3</v>
      </c>
      <c r="I89" s="232" t="s">
        <v>17</v>
      </c>
      <c r="J89" s="431">
        <v>6</v>
      </c>
      <c r="K89" s="145"/>
      <c r="L89" s="144" t="s">
        <v>17</v>
      </c>
      <c r="M89" s="233"/>
      <c r="N89" s="147">
        <f>E89+H89+K89</f>
        <v>6</v>
      </c>
      <c r="O89" s="148" t="s">
        <v>17</v>
      </c>
      <c r="P89" s="149">
        <f>G89+J89+M89</f>
        <v>12</v>
      </c>
      <c r="Q89" s="147">
        <f>SUM(AH89:AJ89)</f>
        <v>0</v>
      </c>
      <c r="R89" s="148" t="s">
        <v>17</v>
      </c>
      <c r="S89" s="149">
        <f>SUM(AK89:AM89)</f>
        <v>2</v>
      </c>
      <c r="T89" s="122">
        <f>IF(Q89&gt;S89,1,0)</f>
        <v>0</v>
      </c>
      <c r="U89" s="123">
        <f>IF(S89&gt;Q89,1,0)</f>
        <v>1</v>
      </c>
      <c r="V89" s="110"/>
      <c r="W89" s="103">
        <v>9</v>
      </c>
      <c r="X89" s="104" t="str">
        <f>IF($N$4=1,AA89,IF($N$4=2,AB89,IF($N$4=3,AC89,IF($N$4=4,AD89,IF($N$4=5,AE89,IF($N$4=6,AF89," "))))))</f>
        <v>Nová Bělá</v>
      </c>
      <c r="AB89" s="1" t="str">
        <f t="shared" si="10"/>
        <v>Nová Bělá</v>
      </c>
      <c r="AH89" s="124">
        <f>IF(E89&gt;G89,1,0)</f>
        <v>0</v>
      </c>
      <c r="AI89" s="124">
        <f>IF(H89&gt;J89,1,0)</f>
        <v>0</v>
      </c>
      <c r="AJ89" s="124">
        <f>IF(K89+M89&gt;0,IF(K89&gt;M89,1,0),0)</f>
        <v>0</v>
      </c>
      <c r="AK89" s="124">
        <f>IF(G89&gt;E89,1,0)</f>
        <v>1</v>
      </c>
      <c r="AL89" s="124">
        <f>IF(J89&gt;H89,1,0)</f>
        <v>1</v>
      </c>
      <c r="AM89" s="124">
        <f>IF(K89+M89&gt;0,IF(M89&gt;K89,1,0),0)</f>
        <v>0</v>
      </c>
    </row>
    <row r="90" spans="2:39" ht="24.75" customHeight="1">
      <c r="B90" s="118" t="s">
        <v>60</v>
      </c>
      <c r="C90" s="449" t="s">
        <v>226</v>
      </c>
      <c r="D90" s="433" t="s">
        <v>216</v>
      </c>
      <c r="E90" s="434">
        <v>1</v>
      </c>
      <c r="F90" s="232" t="s">
        <v>17</v>
      </c>
      <c r="G90" s="431">
        <v>6</v>
      </c>
      <c r="H90" s="145">
        <v>6</v>
      </c>
      <c r="I90" s="144" t="s">
        <v>17</v>
      </c>
      <c r="J90" s="430">
        <v>2</v>
      </c>
      <c r="K90" s="231">
        <v>2</v>
      </c>
      <c r="L90" s="232" t="s">
        <v>17</v>
      </c>
      <c r="M90" s="146">
        <v>6</v>
      </c>
      <c r="N90" s="147">
        <f>E90+H90+K90</f>
        <v>9</v>
      </c>
      <c r="O90" s="148" t="s">
        <v>17</v>
      </c>
      <c r="P90" s="149">
        <f>G90+J90+M90</f>
        <v>14</v>
      </c>
      <c r="Q90" s="147">
        <f>SUM(AH90:AJ90)</f>
        <v>1</v>
      </c>
      <c r="R90" s="148" t="s">
        <v>17</v>
      </c>
      <c r="S90" s="149">
        <f>SUM(AK90:AM90)</f>
        <v>2</v>
      </c>
      <c r="T90" s="122">
        <f>IF(Q90&gt;S90,1,0)</f>
        <v>0</v>
      </c>
      <c r="U90" s="123">
        <f>IF(S90&gt;Q90,1,0)</f>
        <v>1</v>
      </c>
      <c r="V90" s="110"/>
      <c r="W90" s="103">
        <v>10</v>
      </c>
      <c r="X90" s="104" t="str">
        <f>IF($N$4=1,AA90,IF($N$4=2,AB90,IF($N$4=3,AC90,IF($N$4=4,AD90,IF($N$4=5,AE90,IF($N$4=6,AF90," "))))))</f>
        <v>Proskovice B</v>
      </c>
      <c r="Y90" s="65"/>
      <c r="AB90" s="1" t="str">
        <f t="shared" si="10"/>
        <v>Proskovice B</v>
      </c>
      <c r="AH90" s="124">
        <f>IF(E90&gt;G90,1,0)</f>
        <v>0</v>
      </c>
      <c r="AI90" s="124">
        <f>IF(H90&gt;J90,1,0)</f>
        <v>1</v>
      </c>
      <c r="AJ90" s="124">
        <f>IF(K90+M90&gt;0,IF(K90&gt;M90,1,0),0)</f>
        <v>0</v>
      </c>
      <c r="AK90" s="124">
        <f>IF(G90&gt;E90,1,0)</f>
        <v>1</v>
      </c>
      <c r="AL90" s="124">
        <f>IF(J90&gt;H90,1,0)</f>
        <v>0</v>
      </c>
      <c r="AM90" s="124">
        <f>IF(K90+M90&gt;0,IF(M90&gt;K90,1,0),0)</f>
        <v>1</v>
      </c>
    </row>
    <row r="91" spans="2:39" ht="24.75" customHeight="1">
      <c r="B91" s="572" t="s">
        <v>61</v>
      </c>
      <c r="C91" s="450" t="s">
        <v>226</v>
      </c>
      <c r="D91" s="451" t="s">
        <v>214</v>
      </c>
      <c r="E91" s="436">
        <v>6</v>
      </c>
      <c r="F91" s="295" t="s">
        <v>17</v>
      </c>
      <c r="G91" s="437">
        <v>3</v>
      </c>
      <c r="H91" s="438">
        <v>6</v>
      </c>
      <c r="I91" s="439" t="s">
        <v>17</v>
      </c>
      <c r="J91" s="440">
        <v>7</v>
      </c>
      <c r="K91" s="293">
        <v>8</v>
      </c>
      <c r="L91" s="295" t="s">
        <v>17</v>
      </c>
      <c r="M91" s="297">
        <v>10</v>
      </c>
      <c r="N91" s="559">
        <f>E91+H91+K91</f>
        <v>20</v>
      </c>
      <c r="O91" s="561" t="s">
        <v>17</v>
      </c>
      <c r="P91" s="557">
        <f>G91+J91+M91</f>
        <v>20</v>
      </c>
      <c r="Q91" s="559">
        <f>SUM(AH91:AJ91)</f>
        <v>1</v>
      </c>
      <c r="R91" s="561" t="s">
        <v>17</v>
      </c>
      <c r="S91" s="557">
        <f>SUM(AK91:AM91)</f>
        <v>2</v>
      </c>
      <c r="T91" s="565">
        <f>IF(Q91&gt;S91,1,0)</f>
        <v>0</v>
      </c>
      <c r="U91" s="553">
        <f>IF(S91&gt;Q91,1,0)</f>
        <v>1</v>
      </c>
      <c r="V91" s="125"/>
      <c r="Y91" s="354"/>
      <c r="AH91" s="124">
        <f>IF(E91&gt;G91,1,0)</f>
        <v>1</v>
      </c>
      <c r="AI91" s="124">
        <f>IF(H91&gt;J91,1,0)</f>
        <v>0</v>
      </c>
      <c r="AJ91" s="124">
        <f>IF(K91+M91&gt;0,IF(K91&gt;M91,1,0),0)</f>
        <v>0</v>
      </c>
      <c r="AK91" s="124">
        <f>IF(G91&gt;E91,1,0)</f>
        <v>0</v>
      </c>
      <c r="AL91" s="124">
        <f>IF(J91&gt;H91,1,0)</f>
        <v>1</v>
      </c>
      <c r="AM91" s="124">
        <f>IF(K91+M91&gt;0,IF(M91&gt;K91,1,0),0)</f>
        <v>1</v>
      </c>
    </row>
    <row r="92" spans="2:25" ht="24.75" customHeight="1">
      <c r="B92" s="573"/>
      <c r="C92" s="452" t="s">
        <v>246</v>
      </c>
      <c r="D92" s="453" t="s">
        <v>216</v>
      </c>
      <c r="E92" s="443"/>
      <c r="F92" s="296"/>
      <c r="G92" s="444"/>
      <c r="H92" s="445"/>
      <c r="I92" s="446"/>
      <c r="J92" s="447"/>
      <c r="K92" s="294"/>
      <c r="L92" s="296"/>
      <c r="M92" s="298"/>
      <c r="N92" s="578"/>
      <c r="O92" s="556"/>
      <c r="P92" s="564"/>
      <c r="Q92" s="578"/>
      <c r="R92" s="556"/>
      <c r="S92" s="564"/>
      <c r="T92" s="566"/>
      <c r="U92" s="554"/>
      <c r="V92" s="125"/>
      <c r="Y92" s="354"/>
    </row>
    <row r="93" spans="2:25" ht="24.75" customHeight="1">
      <c r="B93" s="126"/>
      <c r="C93" s="150" t="s">
        <v>65</v>
      </c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2">
        <f>SUM(N89:N92)</f>
        <v>35</v>
      </c>
      <c r="O93" s="148" t="s">
        <v>17</v>
      </c>
      <c r="P93" s="153">
        <f>SUM(P89:P92)</f>
        <v>46</v>
      </c>
      <c r="Q93" s="152">
        <f>SUM(Q89:Q92)</f>
        <v>2</v>
      </c>
      <c r="R93" s="154" t="s">
        <v>17</v>
      </c>
      <c r="S93" s="153">
        <f>SUM(S89:S92)</f>
        <v>6</v>
      </c>
      <c r="T93" s="122">
        <f>SUM(T89:T92)</f>
        <v>0</v>
      </c>
      <c r="U93" s="123">
        <f>SUM(U89:U92)</f>
        <v>3</v>
      </c>
      <c r="V93" s="110"/>
      <c r="Y93" s="354"/>
    </row>
    <row r="94" spans="2:25" ht="24.75" customHeight="1">
      <c r="B94" s="126"/>
      <c r="C94" s="175" t="s">
        <v>66</v>
      </c>
      <c r="D94" s="174" t="str">
        <f>IF(T93&gt;U93,D84,IF(U93&gt;T93,D85,IF(U93+T93=0," ","CHYBA ZADÁNÍ")))</f>
        <v>Výškovice B</v>
      </c>
      <c r="E94" s="150"/>
      <c r="F94" s="150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75"/>
      <c r="V94" s="133"/>
      <c r="Y94" s="426"/>
    </row>
    <row r="95" spans="2:25" ht="24.75" customHeight="1">
      <c r="B95" s="126"/>
      <c r="C95" s="8" t="s">
        <v>67</v>
      </c>
      <c r="G95" s="135"/>
      <c r="H95" s="135"/>
      <c r="I95" s="135"/>
      <c r="J95" s="135"/>
      <c r="K95" s="135"/>
      <c r="L95" s="135"/>
      <c r="M95" s="135"/>
      <c r="N95" s="133"/>
      <c r="O95" s="133"/>
      <c r="Q95" s="136"/>
      <c r="R95" s="136"/>
      <c r="S95" s="135"/>
      <c r="T95" s="135"/>
      <c r="U95" s="135"/>
      <c r="V95" s="133"/>
      <c r="Y95"/>
    </row>
    <row r="96" spans="3:25" ht="15">
      <c r="C96" s="136"/>
      <c r="D96" s="136"/>
      <c r="E96" s="136"/>
      <c r="F96" s="136"/>
      <c r="G96" s="136"/>
      <c r="H96" s="136"/>
      <c r="I96" s="136"/>
      <c r="J96" s="141" t="s">
        <v>52</v>
      </c>
      <c r="K96" s="141"/>
      <c r="L96" s="141"/>
      <c r="M96" s="136"/>
      <c r="N96" s="136"/>
      <c r="O96" s="136"/>
      <c r="P96" s="136"/>
      <c r="Q96" s="136"/>
      <c r="R96" s="136"/>
      <c r="S96" s="136"/>
      <c r="T96" s="141" t="s">
        <v>54</v>
      </c>
      <c r="U96" s="136"/>
      <c r="Y96" s="426"/>
    </row>
    <row r="97" spans="3:25" ht="15">
      <c r="C97" s="142" t="s">
        <v>68</v>
      </c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Y97"/>
    </row>
    <row r="98" ht="15">
      <c r="Y98" s="426"/>
    </row>
    <row r="101" spans="2:21" ht="26.25">
      <c r="B101" s="109"/>
      <c r="C101" s="109"/>
      <c r="D101" s="109"/>
      <c r="E101" s="109"/>
      <c r="F101" s="137" t="s">
        <v>38</v>
      </c>
      <c r="G101" s="109"/>
      <c r="H101" s="138"/>
      <c r="I101" s="138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</row>
    <row r="102" spans="6:9" ht="26.25">
      <c r="F102" s="88"/>
      <c r="H102" s="89"/>
      <c r="I102" s="89"/>
    </row>
    <row r="103" spans="3:24" ht="21">
      <c r="C103" s="90" t="s">
        <v>39</v>
      </c>
      <c r="D103" s="91" t="s">
        <v>40</v>
      </c>
      <c r="E103" s="90"/>
      <c r="F103" s="90"/>
      <c r="G103" s="90"/>
      <c r="H103" s="90"/>
      <c r="I103" s="90"/>
      <c r="J103" s="90"/>
      <c r="K103" s="90"/>
      <c r="L103" s="90"/>
      <c r="P103" s="580" t="s">
        <v>41</v>
      </c>
      <c r="Q103" s="580"/>
      <c r="R103" s="92"/>
      <c r="S103" s="92"/>
      <c r="T103" s="581">
        <f>'Utkání-výsledky'!$K$1</f>
        <v>2015</v>
      </c>
      <c r="U103" s="581"/>
      <c r="X103" s="93" t="s">
        <v>0</v>
      </c>
    </row>
    <row r="104" spans="3:32" ht="18.75">
      <c r="C104" s="94" t="s">
        <v>42</v>
      </c>
      <c r="D104" s="139"/>
      <c r="N104" s="96">
        <v>2</v>
      </c>
      <c r="P104" s="582" t="str">
        <f>IF(N104=1,P106,IF(N104=2,P107,IF(N104=3,P108,IF(N104=4,P109,IF(N104=5,P110,IF(N104=6,P111," "))))))</f>
        <v>MUŽI  II.</v>
      </c>
      <c r="Q104" s="583"/>
      <c r="R104" s="583"/>
      <c r="S104" s="583"/>
      <c r="T104" s="583"/>
      <c r="U104" s="584"/>
      <c r="W104" s="97" t="s">
        <v>1</v>
      </c>
      <c r="X104" s="94" t="s">
        <v>2</v>
      </c>
      <c r="AA104" s="1" t="str">
        <f aca="true" t="shared" si="12" ref="AA104:AF104">AA29</f>
        <v>Muži I.</v>
      </c>
      <c r="AB104" s="1" t="str">
        <f t="shared" si="12"/>
        <v>Muži II. </v>
      </c>
      <c r="AC104" s="1" t="str">
        <f t="shared" si="12"/>
        <v>Neobsazeno</v>
      </c>
      <c r="AD104" s="1" t="str">
        <f t="shared" si="12"/>
        <v>Veterání I.</v>
      </c>
      <c r="AE104" s="1" t="str">
        <f t="shared" si="12"/>
        <v>Veterání II.</v>
      </c>
      <c r="AF104" s="1" t="str">
        <f t="shared" si="12"/>
        <v>Ženy</v>
      </c>
    </row>
    <row r="105" spans="3:21" ht="15">
      <c r="C105" s="94"/>
      <c r="D105" s="99"/>
      <c r="E105" s="99"/>
      <c r="F105" s="99"/>
      <c r="G105" s="94"/>
      <c r="H105" s="94"/>
      <c r="I105" s="94"/>
      <c r="J105" s="99"/>
      <c r="K105" s="99"/>
      <c r="L105" s="99"/>
      <c r="M105" s="94"/>
      <c r="N105" s="94"/>
      <c r="O105" s="94"/>
      <c r="P105" s="100"/>
      <c r="Q105" s="100"/>
      <c r="R105" s="100"/>
      <c r="S105" s="94"/>
      <c r="T105" s="94"/>
      <c r="U105" s="99"/>
    </row>
    <row r="106" spans="3:32" ht="15.75">
      <c r="C106" s="94" t="s">
        <v>47</v>
      </c>
      <c r="D106" s="140"/>
      <c r="E106" s="101"/>
      <c r="F106" s="101"/>
      <c r="N106" s="1">
        <v>1</v>
      </c>
      <c r="P106" s="571" t="s">
        <v>48</v>
      </c>
      <c r="Q106" s="571"/>
      <c r="R106" s="571"/>
      <c r="S106" s="571"/>
      <c r="T106" s="571"/>
      <c r="U106" s="571"/>
      <c r="W106" s="103">
        <v>1</v>
      </c>
      <c r="X106" s="104" t="str">
        <f>IF($N$4=1,AA106,IF($N$4=2,AB106,IF($N$4=3,AC106,IF($N$4=4,AD106,IF($N$4=5,AE106,IF($N$4=6,AF106," "))))))</f>
        <v>Mexico</v>
      </c>
      <c r="AA106" s="1">
        <f aca="true" t="shared" si="13" ref="AA106:AF113">AA31</f>
        <v>0</v>
      </c>
      <c r="AB106" s="1" t="str">
        <f aca="true" t="shared" si="14" ref="AB106:AB115">AB81</f>
        <v>Mexico</v>
      </c>
      <c r="AC106" s="1">
        <f t="shared" si="13"/>
        <v>0</v>
      </c>
      <c r="AD106" s="1">
        <f t="shared" si="13"/>
        <v>0</v>
      </c>
      <c r="AE106" s="1">
        <f t="shared" si="13"/>
        <v>0</v>
      </c>
      <c r="AF106" s="1">
        <f t="shared" si="13"/>
        <v>0</v>
      </c>
    </row>
    <row r="107" spans="3:32" ht="15">
      <c r="C107" s="94" t="s">
        <v>49</v>
      </c>
      <c r="D107" s="183"/>
      <c r="E107" s="106"/>
      <c r="F107" s="106"/>
      <c r="N107" s="1">
        <v>2</v>
      </c>
      <c r="P107" s="570" t="s">
        <v>50</v>
      </c>
      <c r="Q107" s="571"/>
      <c r="R107" s="571"/>
      <c r="S107" s="571"/>
      <c r="T107" s="571"/>
      <c r="U107" s="571"/>
      <c r="W107" s="103">
        <v>2</v>
      </c>
      <c r="X107" s="104" t="str">
        <f aca="true" t="shared" si="15" ref="X107:X113">IF($N$4=1,AA107,IF($N$4=2,AB107,IF($N$4=3,AC107,IF($N$4=4,AD107,IF($N$4=5,AE107,IF($N$4=6,AF107," "))))))</f>
        <v>Stará Ves</v>
      </c>
      <c r="AA107" s="1">
        <f t="shared" si="13"/>
        <v>0</v>
      </c>
      <c r="AB107" s="1" t="str">
        <f t="shared" si="14"/>
        <v>Stará Ves</v>
      </c>
      <c r="AC107" s="1">
        <f t="shared" si="13"/>
        <v>0</v>
      </c>
      <c r="AD107" s="1">
        <f t="shared" si="13"/>
        <v>0</v>
      </c>
      <c r="AE107" s="1">
        <f t="shared" si="13"/>
        <v>0</v>
      </c>
      <c r="AF107" s="1">
        <f t="shared" si="13"/>
        <v>0</v>
      </c>
    </row>
    <row r="108" spans="3:32" ht="15">
      <c r="C108" s="94"/>
      <c r="N108" s="1">
        <v>3</v>
      </c>
      <c r="P108" s="570" t="s">
        <v>109</v>
      </c>
      <c r="Q108" s="571"/>
      <c r="R108" s="571"/>
      <c r="S108" s="571"/>
      <c r="T108" s="571"/>
      <c r="U108" s="571"/>
      <c r="W108" s="103">
        <v>3</v>
      </c>
      <c r="X108" s="104" t="str">
        <f t="shared" si="15"/>
        <v>Hukvaldy</v>
      </c>
      <c r="AA108" s="1">
        <f t="shared" si="13"/>
        <v>0</v>
      </c>
      <c r="AB108" s="1" t="str">
        <f t="shared" si="14"/>
        <v>Hukvaldy</v>
      </c>
      <c r="AC108" s="1">
        <f t="shared" si="13"/>
        <v>0</v>
      </c>
      <c r="AD108" s="1">
        <f t="shared" si="13"/>
        <v>0</v>
      </c>
      <c r="AE108" s="1">
        <f t="shared" si="13"/>
        <v>0</v>
      </c>
      <c r="AF108" s="1">
        <f t="shared" si="13"/>
        <v>0</v>
      </c>
    </row>
    <row r="109" spans="2:32" ht="18.75">
      <c r="B109" s="107">
        <v>4</v>
      </c>
      <c r="C109" s="90" t="s">
        <v>52</v>
      </c>
      <c r="D109" s="307" t="str">
        <f>VLOOKUP(B109,W106:X115,2)</f>
        <v>Hrabová</v>
      </c>
      <c r="E109" s="305"/>
      <c r="F109" s="305"/>
      <c r="G109" s="305"/>
      <c r="H109" s="305"/>
      <c r="I109" s="306"/>
      <c r="N109" s="1">
        <v>4</v>
      </c>
      <c r="P109" s="574" t="s">
        <v>53</v>
      </c>
      <c r="Q109" s="574"/>
      <c r="R109" s="574"/>
      <c r="S109" s="574"/>
      <c r="T109" s="574"/>
      <c r="U109" s="574"/>
      <c r="W109" s="103">
        <v>4</v>
      </c>
      <c r="X109" s="104" t="str">
        <f t="shared" si="15"/>
        <v>Hrabová</v>
      </c>
      <c r="AA109" s="1">
        <f t="shared" si="13"/>
        <v>0</v>
      </c>
      <c r="AB109" s="1" t="str">
        <f t="shared" si="14"/>
        <v>Hrabová</v>
      </c>
      <c r="AC109" s="1">
        <f t="shared" si="13"/>
        <v>0</v>
      </c>
      <c r="AD109" s="1">
        <f t="shared" si="13"/>
        <v>0</v>
      </c>
      <c r="AE109" s="1">
        <f t="shared" si="13"/>
        <v>0</v>
      </c>
      <c r="AF109" s="1">
        <f t="shared" si="13"/>
        <v>0</v>
      </c>
    </row>
    <row r="110" spans="2:32" ht="18.75">
      <c r="B110" s="107">
        <v>5</v>
      </c>
      <c r="C110" s="90" t="s">
        <v>54</v>
      </c>
      <c r="D110" s="307" t="str">
        <f>VLOOKUP(B110,W106:X115,2)</f>
        <v>Hrabůvka B</v>
      </c>
      <c r="E110" s="305"/>
      <c r="F110" s="305"/>
      <c r="G110" s="305"/>
      <c r="H110" s="305"/>
      <c r="I110" s="306"/>
      <c r="N110" s="1">
        <v>5</v>
      </c>
      <c r="P110" s="574" t="s">
        <v>55</v>
      </c>
      <c r="Q110" s="574"/>
      <c r="R110" s="574"/>
      <c r="S110" s="574"/>
      <c r="T110" s="574"/>
      <c r="U110" s="574"/>
      <c r="W110" s="103">
        <v>5</v>
      </c>
      <c r="X110" s="104" t="str">
        <f t="shared" si="15"/>
        <v>Hrabůvka B</v>
      </c>
      <c r="AA110" s="1">
        <f t="shared" si="13"/>
        <v>0</v>
      </c>
      <c r="AB110" s="1" t="str">
        <f t="shared" si="14"/>
        <v>Hrabůvka B</v>
      </c>
      <c r="AC110" s="1">
        <f t="shared" si="13"/>
        <v>0</v>
      </c>
      <c r="AD110" s="1">
        <f t="shared" si="13"/>
        <v>0</v>
      </c>
      <c r="AE110" s="1">
        <f t="shared" si="13"/>
        <v>0</v>
      </c>
      <c r="AF110" s="1">
        <f t="shared" si="13"/>
        <v>0</v>
      </c>
    </row>
    <row r="111" spans="23:32" ht="15">
      <c r="W111" s="103">
        <v>6</v>
      </c>
      <c r="X111" s="104" t="str">
        <f t="shared" si="15"/>
        <v>Výškovice B</v>
      </c>
      <c r="AA111" s="1">
        <f t="shared" si="13"/>
        <v>0</v>
      </c>
      <c r="AB111" s="1" t="str">
        <f t="shared" si="14"/>
        <v>Výškovice B</v>
      </c>
      <c r="AC111" s="1">
        <f t="shared" si="13"/>
        <v>0</v>
      </c>
      <c r="AD111" s="1">
        <f t="shared" si="13"/>
        <v>0</v>
      </c>
      <c r="AE111" s="1">
        <f t="shared" si="13"/>
        <v>0</v>
      </c>
      <c r="AF111" s="1">
        <f t="shared" si="13"/>
        <v>0</v>
      </c>
    </row>
    <row r="112" spans="3:32" ht="15">
      <c r="C112" s="108" t="s">
        <v>56</v>
      </c>
      <c r="D112" s="109"/>
      <c r="E112" s="575" t="s">
        <v>57</v>
      </c>
      <c r="F112" s="576"/>
      <c r="G112" s="576"/>
      <c r="H112" s="576"/>
      <c r="I112" s="576"/>
      <c r="J112" s="576"/>
      <c r="K112" s="576"/>
      <c r="L112" s="576"/>
      <c r="M112" s="576"/>
      <c r="N112" s="576" t="s">
        <v>58</v>
      </c>
      <c r="O112" s="576"/>
      <c r="P112" s="576"/>
      <c r="Q112" s="576"/>
      <c r="R112" s="576"/>
      <c r="S112" s="576"/>
      <c r="T112" s="576"/>
      <c r="U112" s="576"/>
      <c r="V112" s="110"/>
      <c r="W112" s="103">
        <v>7</v>
      </c>
      <c r="X112" s="104" t="str">
        <f t="shared" si="15"/>
        <v>Krmelín B</v>
      </c>
      <c r="AA112" s="1">
        <f t="shared" si="13"/>
        <v>0</v>
      </c>
      <c r="AB112" s="1" t="str">
        <f t="shared" si="14"/>
        <v>Krmelín B</v>
      </c>
      <c r="AC112" s="1">
        <f t="shared" si="13"/>
        <v>0</v>
      </c>
      <c r="AD112" s="1">
        <f t="shared" si="13"/>
        <v>0</v>
      </c>
      <c r="AE112" s="1">
        <f t="shared" si="13"/>
        <v>0</v>
      </c>
      <c r="AF112" s="1">
        <f t="shared" si="13"/>
        <v>0</v>
      </c>
    </row>
    <row r="113" spans="2:39" ht="15">
      <c r="B113" s="112"/>
      <c r="C113" s="113" t="s">
        <v>7</v>
      </c>
      <c r="D113" s="114" t="s">
        <v>8</v>
      </c>
      <c r="E113" s="579" t="s">
        <v>59</v>
      </c>
      <c r="F113" s="568"/>
      <c r="G113" s="569"/>
      <c r="H113" s="567" t="s">
        <v>60</v>
      </c>
      <c r="I113" s="568"/>
      <c r="J113" s="569" t="s">
        <v>60</v>
      </c>
      <c r="K113" s="567" t="s">
        <v>61</v>
      </c>
      <c r="L113" s="568"/>
      <c r="M113" s="568" t="s">
        <v>61</v>
      </c>
      <c r="N113" s="567" t="s">
        <v>62</v>
      </c>
      <c r="O113" s="568"/>
      <c r="P113" s="569"/>
      <c r="Q113" s="567" t="s">
        <v>63</v>
      </c>
      <c r="R113" s="568"/>
      <c r="S113" s="569"/>
      <c r="T113" s="115" t="s">
        <v>64</v>
      </c>
      <c r="U113" s="116"/>
      <c r="V113" s="117"/>
      <c r="W113" s="103">
        <v>8</v>
      </c>
      <c r="X113" s="104" t="str">
        <f t="shared" si="15"/>
        <v>Volný LOS</v>
      </c>
      <c r="AA113" s="1">
        <f t="shared" si="13"/>
        <v>0</v>
      </c>
      <c r="AB113" s="1" t="str">
        <f t="shared" si="14"/>
        <v>Volný LOS</v>
      </c>
      <c r="AC113" s="1">
        <f t="shared" si="13"/>
        <v>0</v>
      </c>
      <c r="AD113" s="1">
        <f t="shared" si="13"/>
        <v>0</v>
      </c>
      <c r="AE113" s="1">
        <f t="shared" si="13"/>
        <v>0</v>
      </c>
      <c r="AF113" s="1">
        <f t="shared" si="13"/>
        <v>0</v>
      </c>
      <c r="AH113" s="9" t="s">
        <v>59</v>
      </c>
      <c r="AI113" s="9" t="s">
        <v>60</v>
      </c>
      <c r="AJ113" s="9" t="s">
        <v>61</v>
      </c>
      <c r="AK113" s="9" t="s">
        <v>59</v>
      </c>
      <c r="AL113" s="9" t="s">
        <v>60</v>
      </c>
      <c r="AM113" s="9" t="s">
        <v>61</v>
      </c>
    </row>
    <row r="114" spans="2:39" ht="24.75" customHeight="1">
      <c r="B114" s="118" t="s">
        <v>59</v>
      </c>
      <c r="C114" s="454" t="s">
        <v>231</v>
      </c>
      <c r="D114" s="455" t="s">
        <v>224</v>
      </c>
      <c r="E114" s="456">
        <v>6</v>
      </c>
      <c r="F114" s="457" t="s">
        <v>17</v>
      </c>
      <c r="G114" s="458">
        <v>1</v>
      </c>
      <c r="H114" s="459">
        <v>6</v>
      </c>
      <c r="I114" s="457" t="s">
        <v>17</v>
      </c>
      <c r="J114" s="458">
        <v>4</v>
      </c>
      <c r="K114" s="459"/>
      <c r="L114" s="457" t="s">
        <v>17</v>
      </c>
      <c r="M114" s="460"/>
      <c r="N114" s="147">
        <f>E114+H114+K114</f>
        <v>12</v>
      </c>
      <c r="O114" s="148" t="s">
        <v>17</v>
      </c>
      <c r="P114" s="149">
        <f>G114+J114+M114</f>
        <v>5</v>
      </c>
      <c r="Q114" s="147">
        <f>SUM(AH114:AJ114)</f>
        <v>2</v>
      </c>
      <c r="R114" s="148" t="s">
        <v>17</v>
      </c>
      <c r="S114" s="149">
        <f>SUM(AK114:AM114)</f>
        <v>0</v>
      </c>
      <c r="T114" s="122">
        <f>IF(Q114&gt;S114,1,0)</f>
        <v>1</v>
      </c>
      <c r="U114" s="123">
        <f>IF(S114&gt;Q114,1,0)</f>
        <v>0</v>
      </c>
      <c r="V114" s="110"/>
      <c r="W114" s="103">
        <v>9</v>
      </c>
      <c r="X114" s="104" t="str">
        <f>IF($N$4=1,AA114,IF($N$4=2,AB114,IF($N$4=3,AC114,IF($N$4=4,AD114,IF($N$4=5,AE114,IF($N$4=6,AF114," "))))))</f>
        <v>Nová Bělá</v>
      </c>
      <c r="AB114" s="1" t="str">
        <f t="shared" si="14"/>
        <v>Nová Bělá</v>
      </c>
      <c r="AH114" s="124">
        <f>IF(E114&gt;G114,1,0)</f>
        <v>1</v>
      </c>
      <c r="AI114" s="124">
        <f>IF(H114&gt;J114,1,0)</f>
        <v>1</v>
      </c>
      <c r="AJ114" s="124">
        <f>IF(K114+M114&gt;0,IF(K114&gt;M114,1,0),0)</f>
        <v>0</v>
      </c>
      <c r="AK114" s="124">
        <f>IF(G114&gt;E114,1,0)</f>
        <v>0</v>
      </c>
      <c r="AL114" s="124">
        <f>IF(J114&gt;H114,1,0)</f>
        <v>0</v>
      </c>
      <c r="AM114" s="124">
        <f>IF(K114+M114&gt;0,IF(M114&gt;K114,1,0),0)</f>
        <v>0</v>
      </c>
    </row>
    <row r="115" spans="2:39" ht="24.75" customHeight="1">
      <c r="B115" s="118" t="s">
        <v>60</v>
      </c>
      <c r="C115" s="461" t="s">
        <v>183</v>
      </c>
      <c r="D115" s="454" t="s">
        <v>247</v>
      </c>
      <c r="E115" s="456">
        <v>6</v>
      </c>
      <c r="F115" s="457" t="s">
        <v>17</v>
      </c>
      <c r="G115" s="458">
        <v>2</v>
      </c>
      <c r="H115" s="459">
        <v>6</v>
      </c>
      <c r="I115" s="457" t="s">
        <v>17</v>
      </c>
      <c r="J115" s="458">
        <v>3</v>
      </c>
      <c r="K115" s="459"/>
      <c r="L115" s="457" t="s">
        <v>17</v>
      </c>
      <c r="M115" s="460"/>
      <c r="N115" s="147">
        <f>E115+H115+K115</f>
        <v>12</v>
      </c>
      <c r="O115" s="148" t="s">
        <v>17</v>
      </c>
      <c r="P115" s="149">
        <f>G115+J115+M115</f>
        <v>5</v>
      </c>
      <c r="Q115" s="147">
        <f>SUM(AH115:AJ115)</f>
        <v>2</v>
      </c>
      <c r="R115" s="148" t="s">
        <v>17</v>
      </c>
      <c r="S115" s="149">
        <f>SUM(AK115:AM115)</f>
        <v>0</v>
      </c>
      <c r="T115" s="122">
        <f>IF(Q115&gt;S115,1,0)</f>
        <v>1</v>
      </c>
      <c r="U115" s="123">
        <f>IF(S115&gt;Q115,1,0)</f>
        <v>0</v>
      </c>
      <c r="V115" s="110"/>
      <c r="W115" s="103">
        <v>10</v>
      </c>
      <c r="X115" s="104" t="str">
        <f>IF($N$4=1,AA115,IF($N$4=2,AB115,IF($N$4=3,AC115,IF($N$4=4,AD115,IF($N$4=5,AE115,IF($N$4=6,AF115," "))))))</f>
        <v>Proskovice B</v>
      </c>
      <c r="AB115" s="1" t="str">
        <f t="shared" si="14"/>
        <v>Proskovice B</v>
      </c>
      <c r="AH115" s="124">
        <f>IF(E115&gt;G115,1,0)</f>
        <v>1</v>
      </c>
      <c r="AI115" s="124">
        <f>IF(H115&gt;J115,1,0)</f>
        <v>1</v>
      </c>
      <c r="AJ115" s="124">
        <f>IF(K115+M115&gt;0,IF(K115&gt;M115,1,0),0)</f>
        <v>0</v>
      </c>
      <c r="AK115" s="124">
        <f>IF(G115&gt;E115,1,0)</f>
        <v>0</v>
      </c>
      <c r="AL115" s="124">
        <f>IF(J115&gt;H115,1,0)</f>
        <v>0</v>
      </c>
      <c r="AM115" s="124">
        <f>IF(K115+M115&gt;0,IF(M115&gt;K115,1,0),0)</f>
        <v>0</v>
      </c>
    </row>
    <row r="116" spans="2:39" ht="24.75" customHeight="1">
      <c r="B116" s="572" t="s">
        <v>61</v>
      </c>
      <c r="C116" s="461" t="s">
        <v>231</v>
      </c>
      <c r="D116" s="455" t="s">
        <v>224</v>
      </c>
      <c r="E116" s="551">
        <v>6</v>
      </c>
      <c r="F116" s="545" t="s">
        <v>17</v>
      </c>
      <c r="G116" s="547">
        <v>7</v>
      </c>
      <c r="H116" s="549">
        <v>6</v>
      </c>
      <c r="I116" s="545" t="s">
        <v>17</v>
      </c>
      <c r="J116" s="547">
        <v>1</v>
      </c>
      <c r="K116" s="549">
        <v>6</v>
      </c>
      <c r="L116" s="545" t="s">
        <v>17</v>
      </c>
      <c r="M116" s="543">
        <v>2</v>
      </c>
      <c r="N116" s="559">
        <f>E116+H116+K116</f>
        <v>18</v>
      </c>
      <c r="O116" s="561" t="s">
        <v>17</v>
      </c>
      <c r="P116" s="557">
        <f>G116+J116+M116</f>
        <v>10</v>
      </c>
      <c r="Q116" s="559">
        <f>SUM(AH116:AJ116)</f>
        <v>2</v>
      </c>
      <c r="R116" s="561" t="s">
        <v>17</v>
      </c>
      <c r="S116" s="557">
        <f>SUM(AK116:AM116)</f>
        <v>1</v>
      </c>
      <c r="T116" s="565">
        <f>IF(Q116&gt;S116,1,0)</f>
        <v>1</v>
      </c>
      <c r="U116" s="553">
        <f>IF(S116&gt;Q116,1,0)</f>
        <v>0</v>
      </c>
      <c r="V116" s="125"/>
      <c r="AH116" s="124">
        <f>IF(E116&gt;G116,1,0)</f>
        <v>0</v>
      </c>
      <c r="AI116" s="124">
        <f>IF(H116&gt;J116,1,0)</f>
        <v>1</v>
      </c>
      <c r="AJ116" s="124">
        <f>IF(K116+M116&gt;0,IF(K116&gt;M116,1,0),0)</f>
        <v>1</v>
      </c>
      <c r="AK116" s="124">
        <f>IF(G116&gt;E116,1,0)</f>
        <v>1</v>
      </c>
      <c r="AL116" s="124">
        <f>IF(J116&gt;H116,1,0)</f>
        <v>0</v>
      </c>
      <c r="AM116" s="124">
        <f>IF(K116+M116&gt;0,IF(M116&gt;K116,1,0),0)</f>
        <v>0</v>
      </c>
    </row>
    <row r="117" spans="2:22" ht="24.75" customHeight="1">
      <c r="B117" s="573"/>
      <c r="C117" s="462" t="s">
        <v>248</v>
      </c>
      <c r="D117" s="463" t="s">
        <v>247</v>
      </c>
      <c r="E117" s="552"/>
      <c r="F117" s="546"/>
      <c r="G117" s="548"/>
      <c r="H117" s="550"/>
      <c r="I117" s="546"/>
      <c r="J117" s="548"/>
      <c r="K117" s="550"/>
      <c r="L117" s="546"/>
      <c r="M117" s="544"/>
      <c r="N117" s="578"/>
      <c r="O117" s="556"/>
      <c r="P117" s="564"/>
      <c r="Q117" s="578"/>
      <c r="R117" s="556"/>
      <c r="S117" s="564"/>
      <c r="T117" s="566"/>
      <c r="U117" s="554"/>
      <c r="V117" s="125"/>
    </row>
    <row r="118" spans="2:22" ht="24.75" customHeight="1">
      <c r="B118" s="126"/>
      <c r="C118" s="150" t="s">
        <v>65</v>
      </c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2">
        <f>SUM(N114:N117)</f>
        <v>42</v>
      </c>
      <c r="O118" s="148" t="s">
        <v>17</v>
      </c>
      <c r="P118" s="153">
        <f>SUM(P114:P117)</f>
        <v>20</v>
      </c>
      <c r="Q118" s="152">
        <f>SUM(Q114:Q117)</f>
        <v>6</v>
      </c>
      <c r="R118" s="154" t="s">
        <v>17</v>
      </c>
      <c r="S118" s="153">
        <f>SUM(S114:S117)</f>
        <v>1</v>
      </c>
      <c r="T118" s="122">
        <f>SUM(T114:T117)</f>
        <v>3</v>
      </c>
      <c r="U118" s="123">
        <f>SUM(U114:U117)</f>
        <v>0</v>
      </c>
      <c r="V118" s="110"/>
    </row>
    <row r="119" spans="2:22" ht="24.75" customHeight="1">
      <c r="B119" s="126"/>
      <c r="C119" s="175" t="s">
        <v>66</v>
      </c>
      <c r="D119" s="174" t="str">
        <f>IF(T118&gt;U118,D109,IF(U118&gt;T118,D110,IF(U118+T118=0," ","CHYBA ZADÁNÍ")))</f>
        <v>Hrabová</v>
      </c>
      <c r="E119" s="150"/>
      <c r="F119" s="150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75"/>
      <c r="V119" s="133"/>
    </row>
    <row r="120" spans="2:22" ht="15">
      <c r="B120" s="126"/>
      <c r="C120" s="8" t="s">
        <v>67</v>
      </c>
      <c r="G120" s="135"/>
      <c r="H120" s="135"/>
      <c r="I120" s="135"/>
      <c r="J120" s="135"/>
      <c r="K120" s="135"/>
      <c r="L120" s="135"/>
      <c r="M120" s="135"/>
      <c r="N120" s="133"/>
      <c r="O120" s="133"/>
      <c r="Q120" s="136"/>
      <c r="R120" s="136"/>
      <c r="S120" s="135"/>
      <c r="T120" s="135"/>
      <c r="U120" s="135"/>
      <c r="V120" s="133"/>
    </row>
    <row r="121" spans="3:21" ht="15">
      <c r="C121" s="136"/>
      <c r="D121" s="136"/>
      <c r="E121" s="136"/>
      <c r="F121" s="136"/>
      <c r="G121" s="136"/>
      <c r="H121" s="136"/>
      <c r="I121" s="136"/>
      <c r="J121" s="141" t="s">
        <v>52</v>
      </c>
      <c r="K121" s="141"/>
      <c r="L121" s="141"/>
      <c r="M121" s="136"/>
      <c r="N121" s="136"/>
      <c r="O121" s="136"/>
      <c r="P121" s="136"/>
      <c r="Q121" s="136"/>
      <c r="R121" s="136"/>
      <c r="S121" s="136"/>
      <c r="T121" s="141" t="s">
        <v>54</v>
      </c>
      <c r="U121" s="136"/>
    </row>
    <row r="122" spans="3:21" ht="15">
      <c r="C122" s="142" t="s">
        <v>68</v>
      </c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</row>
  </sheetData>
  <sheetProtection selectLockedCells="1"/>
  <mergeCells count="137">
    <mergeCell ref="AB5:AG5"/>
    <mergeCell ref="E12:M12"/>
    <mergeCell ref="N12:U12"/>
    <mergeCell ref="P3:Q3"/>
    <mergeCell ref="T3:U3"/>
    <mergeCell ref="P4:U4"/>
    <mergeCell ref="Q13:S13"/>
    <mergeCell ref="P6:U6"/>
    <mergeCell ref="P7:U7"/>
    <mergeCell ref="P8:U8"/>
    <mergeCell ref="P9:U9"/>
    <mergeCell ref="P10:U10"/>
    <mergeCell ref="P11:U11"/>
    <mergeCell ref="E13:G13"/>
    <mergeCell ref="H13:J13"/>
    <mergeCell ref="K13:M13"/>
    <mergeCell ref="N13:P13"/>
    <mergeCell ref="T16:T17"/>
    <mergeCell ref="U16:U17"/>
    <mergeCell ref="P28:Q28"/>
    <mergeCell ref="T28:U28"/>
    <mergeCell ref="Q16:Q17"/>
    <mergeCell ref="R16:R17"/>
    <mergeCell ref="S16:S17"/>
    <mergeCell ref="B16:B17"/>
    <mergeCell ref="N16:N17"/>
    <mergeCell ref="O16:O17"/>
    <mergeCell ref="P16:P17"/>
    <mergeCell ref="P34:U34"/>
    <mergeCell ref="P35:U35"/>
    <mergeCell ref="P29:U29"/>
    <mergeCell ref="P31:U31"/>
    <mergeCell ref="P32:U32"/>
    <mergeCell ref="P33:U33"/>
    <mergeCell ref="B41:B42"/>
    <mergeCell ref="N41:N42"/>
    <mergeCell ref="O41:O42"/>
    <mergeCell ref="P41:P42"/>
    <mergeCell ref="E37:M37"/>
    <mergeCell ref="N37:U37"/>
    <mergeCell ref="E38:G38"/>
    <mergeCell ref="H38:J38"/>
    <mergeCell ref="K38:M38"/>
    <mergeCell ref="N38:P38"/>
    <mergeCell ref="Q38:S38"/>
    <mergeCell ref="U41:U42"/>
    <mergeCell ref="P53:Q53"/>
    <mergeCell ref="T53:U53"/>
    <mergeCell ref="P54:U54"/>
    <mergeCell ref="Q41:Q42"/>
    <mergeCell ref="R41:R42"/>
    <mergeCell ref="S41:S42"/>
    <mergeCell ref="T41:T42"/>
    <mergeCell ref="P56:U56"/>
    <mergeCell ref="P57:U57"/>
    <mergeCell ref="P58:U58"/>
    <mergeCell ref="P59:U59"/>
    <mergeCell ref="Q63:S63"/>
    <mergeCell ref="P60:U60"/>
    <mergeCell ref="E62:M62"/>
    <mergeCell ref="N62:U62"/>
    <mergeCell ref="E63:G63"/>
    <mergeCell ref="H63:J63"/>
    <mergeCell ref="K63:M63"/>
    <mergeCell ref="N63:P63"/>
    <mergeCell ref="T66:T67"/>
    <mergeCell ref="U66:U67"/>
    <mergeCell ref="P78:Q78"/>
    <mergeCell ref="T78:U78"/>
    <mergeCell ref="Q66:Q67"/>
    <mergeCell ref="R66:R67"/>
    <mergeCell ref="S66:S67"/>
    <mergeCell ref="B66:B67"/>
    <mergeCell ref="N66:N67"/>
    <mergeCell ref="O66:O67"/>
    <mergeCell ref="P66:P67"/>
    <mergeCell ref="E66:E67"/>
    <mergeCell ref="F66:F67"/>
    <mergeCell ref="G66:G67"/>
    <mergeCell ref="H66:H67"/>
    <mergeCell ref="I66:I67"/>
    <mergeCell ref="J66:J67"/>
    <mergeCell ref="P84:U84"/>
    <mergeCell ref="P85:U85"/>
    <mergeCell ref="P79:U79"/>
    <mergeCell ref="P81:U81"/>
    <mergeCell ref="P82:U82"/>
    <mergeCell ref="P83:U83"/>
    <mergeCell ref="B91:B92"/>
    <mergeCell ref="N91:N92"/>
    <mergeCell ref="O91:O92"/>
    <mergeCell ref="P91:P92"/>
    <mergeCell ref="E87:M87"/>
    <mergeCell ref="N87:U87"/>
    <mergeCell ref="E88:G88"/>
    <mergeCell ref="H88:J88"/>
    <mergeCell ref="K88:M88"/>
    <mergeCell ref="N88:P88"/>
    <mergeCell ref="Q88:S88"/>
    <mergeCell ref="U91:U92"/>
    <mergeCell ref="P103:Q103"/>
    <mergeCell ref="T103:U103"/>
    <mergeCell ref="P104:U104"/>
    <mergeCell ref="Q91:Q92"/>
    <mergeCell ref="R91:R92"/>
    <mergeCell ref="S91:S92"/>
    <mergeCell ref="T91:T92"/>
    <mergeCell ref="P110:U110"/>
    <mergeCell ref="E112:M112"/>
    <mergeCell ref="N112:U112"/>
    <mergeCell ref="P106:U106"/>
    <mergeCell ref="P107:U107"/>
    <mergeCell ref="P108:U108"/>
    <mergeCell ref="P109:U109"/>
    <mergeCell ref="T116:T117"/>
    <mergeCell ref="U116:U117"/>
    <mergeCell ref="Q116:Q117"/>
    <mergeCell ref="R116:R117"/>
    <mergeCell ref="Q113:S113"/>
    <mergeCell ref="S116:S117"/>
    <mergeCell ref="B116:B117"/>
    <mergeCell ref="N116:N117"/>
    <mergeCell ref="O116:O117"/>
    <mergeCell ref="P116:P117"/>
    <mergeCell ref="E113:G113"/>
    <mergeCell ref="H113:J113"/>
    <mergeCell ref="K113:M113"/>
    <mergeCell ref="N113:P113"/>
    <mergeCell ref="M116:M117"/>
    <mergeCell ref="E116:E117"/>
    <mergeCell ref="L116:L117"/>
    <mergeCell ref="F116:F117"/>
    <mergeCell ref="K116:K117"/>
    <mergeCell ref="H116:H117"/>
    <mergeCell ref="I116:I117"/>
    <mergeCell ref="G116:G117"/>
    <mergeCell ref="J116:J117"/>
  </mergeCells>
  <conditionalFormatting sqref="X6:X15">
    <cfRule type="cellIs" priority="9" dxfId="0" operator="notEqual" stopIfTrue="1">
      <formula>0</formula>
    </cfRule>
  </conditionalFormatting>
  <conditionalFormatting sqref="X31:X40">
    <cfRule type="cellIs" priority="4" dxfId="0" operator="notEqual" stopIfTrue="1">
      <formula>0</formula>
    </cfRule>
  </conditionalFormatting>
  <conditionalFormatting sqref="X56:X65">
    <cfRule type="cellIs" priority="3" dxfId="0" operator="notEqual" stopIfTrue="1">
      <formula>0</formula>
    </cfRule>
  </conditionalFormatting>
  <conditionalFormatting sqref="X81:X90">
    <cfRule type="cellIs" priority="2" dxfId="0" operator="notEqual" stopIfTrue="1">
      <formula>0</formula>
    </cfRule>
  </conditionalFormatting>
  <conditionalFormatting sqref="X106:X115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M122"/>
  <sheetViews>
    <sheetView zoomScale="75" zoomScaleNormal="75" zoomScalePageLayoutView="0" workbookViewId="0" topLeftCell="A1">
      <selection activeCell="Z23" sqref="Z23"/>
    </sheetView>
  </sheetViews>
  <sheetFormatPr defaultColWidth="10.28125" defaultRowHeight="12.75"/>
  <cols>
    <col min="1" max="1" width="0.42578125" style="1" customWidth="1"/>
    <col min="2" max="2" width="3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5.8515625" style="1" customWidth="1"/>
    <col min="29" max="29" width="12.7109375" style="1" customWidth="1"/>
    <col min="30" max="30" width="12.28125" style="1" customWidth="1"/>
    <col min="31" max="33" width="11.57421875" style="1" customWidth="1"/>
    <col min="34" max="39" width="4.140625" style="1" customWidth="1"/>
    <col min="40" max="16384" width="10.28125" style="1" customWidth="1"/>
  </cols>
  <sheetData>
    <row r="1" spans="6:9" ht="26.25">
      <c r="F1" s="88" t="s">
        <v>38</v>
      </c>
      <c r="H1" s="89"/>
      <c r="I1" s="89"/>
    </row>
    <row r="2" spans="6:9" ht="4.5" customHeight="1">
      <c r="F2" s="88"/>
      <c r="H2" s="89"/>
      <c r="I2" s="89"/>
    </row>
    <row r="3" spans="3:24" ht="21">
      <c r="C3" s="90" t="s">
        <v>39</v>
      </c>
      <c r="D3" s="91" t="s">
        <v>40</v>
      </c>
      <c r="E3" s="90"/>
      <c r="F3" s="90"/>
      <c r="G3" s="90"/>
      <c r="H3" s="90"/>
      <c r="I3" s="90"/>
      <c r="J3" s="90"/>
      <c r="K3" s="90"/>
      <c r="L3" s="90"/>
      <c r="P3" s="580" t="s">
        <v>41</v>
      </c>
      <c r="Q3" s="580"/>
      <c r="R3" s="92"/>
      <c r="S3" s="92"/>
      <c r="T3" s="581">
        <f>'Utkání-výsledky'!$K$1</f>
        <v>2015</v>
      </c>
      <c r="U3" s="581"/>
      <c r="X3" s="93" t="s">
        <v>0</v>
      </c>
    </row>
    <row r="4" spans="3:33" ht="18" customHeight="1">
      <c r="C4" s="94" t="s">
        <v>42</v>
      </c>
      <c r="D4" s="95"/>
      <c r="N4" s="96">
        <v>2</v>
      </c>
      <c r="P4" s="582" t="str">
        <f>IF(N4=1,P6,IF(N4=2,P7,IF(N4=3,P8,IF(N4=4,P9,IF(N4=5,P10,IF(N4=6,P11," "))))))</f>
        <v>MUŽI  II.</v>
      </c>
      <c r="Q4" s="583"/>
      <c r="R4" s="583"/>
      <c r="S4" s="583"/>
      <c r="T4" s="583"/>
      <c r="U4" s="584"/>
      <c r="W4" s="97" t="s">
        <v>1</v>
      </c>
      <c r="X4" s="98" t="s">
        <v>2</v>
      </c>
      <c r="AA4" s="1" t="s">
        <v>43</v>
      </c>
      <c r="AB4" s="291" t="s">
        <v>110</v>
      </c>
      <c r="AC4" s="292" t="s">
        <v>109</v>
      </c>
      <c r="AD4" s="292" t="s">
        <v>44</v>
      </c>
      <c r="AE4" s="292" t="s">
        <v>45</v>
      </c>
      <c r="AF4" s="292" t="s">
        <v>46</v>
      </c>
      <c r="AG4" s="292"/>
    </row>
    <row r="5" spans="3:33" ht="9" customHeight="1">
      <c r="C5" s="94"/>
      <c r="D5" s="99"/>
      <c r="E5" s="99"/>
      <c r="F5" s="99"/>
      <c r="G5" s="94"/>
      <c r="H5" s="94"/>
      <c r="I5" s="94"/>
      <c r="J5" s="99"/>
      <c r="K5" s="99"/>
      <c r="L5" s="99"/>
      <c r="M5" s="94"/>
      <c r="N5" s="94"/>
      <c r="O5" s="94"/>
      <c r="P5" s="100"/>
      <c r="Q5" s="100"/>
      <c r="R5" s="100"/>
      <c r="S5" s="94"/>
      <c r="T5" s="94"/>
      <c r="U5" s="99"/>
      <c r="AB5" s="570"/>
      <c r="AC5" s="571"/>
      <c r="AD5" s="571"/>
      <c r="AE5" s="571"/>
      <c r="AF5" s="571"/>
      <c r="AG5" s="571"/>
    </row>
    <row r="6" spans="3:33" ht="14.25" customHeight="1">
      <c r="C6" s="94" t="s">
        <v>47</v>
      </c>
      <c r="D6" s="140"/>
      <c r="E6" s="101"/>
      <c r="F6" s="101"/>
      <c r="N6" s="102">
        <v>1</v>
      </c>
      <c r="P6" s="571" t="s">
        <v>48</v>
      </c>
      <c r="Q6" s="571"/>
      <c r="R6" s="571"/>
      <c r="S6" s="571"/>
      <c r="T6" s="571"/>
      <c r="U6" s="571"/>
      <c r="W6" s="103">
        <v>1</v>
      </c>
      <c r="X6" s="104" t="str">
        <f>IF($N$4=1,AA6,IF($N$4=2,AB6,IF($N$4=3,AC6,IF($N$4=4,AD6,IF($N$4=5,AE6,IF($N$4=6,AF6," "))))))</f>
        <v>Mexico</v>
      </c>
      <c r="AB6" s="248" t="str">
        <f>'Utkání-výsledky'!N4</f>
        <v>Mexico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  <c r="AG6" s="1">
        <f>'1.'!AG6</f>
        <v>0</v>
      </c>
    </row>
    <row r="7" spans="3:33" ht="16.5" customHeight="1">
      <c r="C7" s="94" t="s">
        <v>49</v>
      </c>
      <c r="D7" s="183"/>
      <c r="E7" s="106"/>
      <c r="F7" s="106"/>
      <c r="N7" s="102">
        <v>2</v>
      </c>
      <c r="P7" s="570" t="s">
        <v>50</v>
      </c>
      <c r="Q7" s="571"/>
      <c r="R7" s="571"/>
      <c r="S7" s="571"/>
      <c r="T7" s="571"/>
      <c r="U7" s="571"/>
      <c r="W7" s="103">
        <v>2</v>
      </c>
      <c r="X7" s="104" t="str">
        <f aca="true" t="shared" si="0" ref="X7:X13">IF($N$4=1,AA7,IF($N$4=2,AB7,IF($N$4=3,AC7,IF($N$4=4,AD7,IF($N$4=5,AE7,IF($N$4=6,AF7," "))))))</f>
        <v>Stará Ves</v>
      </c>
      <c r="AB7" s="248" t="str">
        <f>'Utkání-výsledky'!N5</f>
        <v>Stará Ves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  <c r="AG7" s="1">
        <f>'1.'!AG7</f>
        <v>0</v>
      </c>
    </row>
    <row r="8" spans="3:33" ht="15" customHeight="1">
      <c r="C8" s="94"/>
      <c r="N8" s="102">
        <v>3</v>
      </c>
      <c r="P8" s="570" t="s">
        <v>109</v>
      </c>
      <c r="Q8" s="571"/>
      <c r="R8" s="571"/>
      <c r="S8" s="571"/>
      <c r="T8" s="571"/>
      <c r="U8" s="571"/>
      <c r="W8" s="103">
        <v>3</v>
      </c>
      <c r="X8" s="104" t="str">
        <f t="shared" si="0"/>
        <v>Hukvaldy</v>
      </c>
      <c r="AB8" s="248" t="str">
        <f>'Utkání-výsledky'!N6</f>
        <v>Hukvaldy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  <c r="AG8" s="1">
        <f>'1.'!AG8</f>
        <v>0</v>
      </c>
    </row>
    <row r="9" spans="2:33" ht="18.75">
      <c r="B9" s="107">
        <v>5</v>
      </c>
      <c r="C9" s="90" t="s">
        <v>52</v>
      </c>
      <c r="D9" s="307" t="str">
        <f>VLOOKUP(B9,W6:X15,2)</f>
        <v>Hrabůvka B</v>
      </c>
      <c r="E9" s="305"/>
      <c r="F9" s="305"/>
      <c r="G9" s="305"/>
      <c r="H9" s="305"/>
      <c r="I9" s="306"/>
      <c r="N9" s="102">
        <v>4</v>
      </c>
      <c r="P9" s="574" t="s">
        <v>51</v>
      </c>
      <c r="Q9" s="574"/>
      <c r="R9" s="574"/>
      <c r="S9" s="574"/>
      <c r="T9" s="574"/>
      <c r="U9" s="574"/>
      <c r="W9" s="103">
        <v>4</v>
      </c>
      <c r="X9" s="104" t="str">
        <f t="shared" si="0"/>
        <v>Hrabová</v>
      </c>
      <c r="AB9" s="248" t="str">
        <f>'Utkání-výsledky'!N7</f>
        <v>Hrabová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  <c r="AG9" s="1">
        <f>'1.'!AG9</f>
        <v>0</v>
      </c>
    </row>
    <row r="10" spans="2:33" ht="19.5" customHeight="1">
      <c r="B10" s="107">
        <v>10</v>
      </c>
      <c r="C10" s="90" t="s">
        <v>54</v>
      </c>
      <c r="D10" s="307" t="str">
        <f>VLOOKUP(B10,W6:X15,2)</f>
        <v>Proskovice B</v>
      </c>
      <c r="E10" s="305"/>
      <c r="F10" s="305"/>
      <c r="G10" s="305"/>
      <c r="H10" s="305"/>
      <c r="I10" s="306"/>
      <c r="N10" s="102">
        <v>5</v>
      </c>
      <c r="P10" s="574" t="s">
        <v>53</v>
      </c>
      <c r="Q10" s="574"/>
      <c r="R10" s="574"/>
      <c r="S10" s="574"/>
      <c r="T10" s="574"/>
      <c r="U10" s="574"/>
      <c r="W10" s="103">
        <v>5</v>
      </c>
      <c r="X10" s="104" t="str">
        <f t="shared" si="0"/>
        <v>Hrabůvka B</v>
      </c>
      <c r="AB10" s="248" t="str">
        <f>'Utkání-výsledky'!N8</f>
        <v>Hrabůvka B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  <c r="AG10" s="1">
        <f>'1.'!AG10</f>
        <v>0</v>
      </c>
    </row>
    <row r="11" spans="14:33" ht="15.75" customHeight="1">
      <c r="N11" s="102">
        <v>6</v>
      </c>
      <c r="P11" s="574" t="s">
        <v>55</v>
      </c>
      <c r="Q11" s="574"/>
      <c r="R11" s="574"/>
      <c r="S11" s="574"/>
      <c r="T11" s="574"/>
      <c r="U11" s="574"/>
      <c r="W11" s="103">
        <v>6</v>
      </c>
      <c r="X11" s="104" t="str">
        <f t="shared" si="0"/>
        <v>Výškovice B</v>
      </c>
      <c r="AB11" s="248" t="str">
        <f>'Utkání-výsledky'!N9</f>
        <v>Výškovice B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  <c r="AG11" s="1">
        <f>'1.'!AG11</f>
        <v>0</v>
      </c>
    </row>
    <row r="12" spans="3:39" ht="15">
      <c r="C12" s="108" t="s">
        <v>56</v>
      </c>
      <c r="D12" s="109"/>
      <c r="E12" s="575" t="s">
        <v>57</v>
      </c>
      <c r="F12" s="576"/>
      <c r="G12" s="576"/>
      <c r="H12" s="576"/>
      <c r="I12" s="576"/>
      <c r="J12" s="576"/>
      <c r="K12" s="576"/>
      <c r="L12" s="576"/>
      <c r="M12" s="576"/>
      <c r="N12" s="576" t="s">
        <v>58</v>
      </c>
      <c r="O12" s="576"/>
      <c r="P12" s="576"/>
      <c r="Q12" s="576"/>
      <c r="R12" s="576"/>
      <c r="S12" s="576"/>
      <c r="T12" s="576"/>
      <c r="U12" s="576"/>
      <c r="V12" s="110"/>
      <c r="W12" s="103">
        <v>7</v>
      </c>
      <c r="X12" s="104" t="str">
        <f t="shared" si="0"/>
        <v>Krmelín B</v>
      </c>
      <c r="AB12" s="248" t="str">
        <f>'Utkání-výsledky'!N10</f>
        <v>Krmelín B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1">
        <f>'1.'!AG12</f>
        <v>0</v>
      </c>
      <c r="AH12" s="94"/>
      <c r="AI12" s="111"/>
      <c r="AJ12" s="111"/>
      <c r="AK12" s="93" t="s">
        <v>0</v>
      </c>
      <c r="AL12" s="111"/>
      <c r="AM12" s="111"/>
    </row>
    <row r="13" spans="2:39" ht="21" customHeight="1">
      <c r="B13" s="112"/>
      <c r="C13" s="113" t="s">
        <v>7</v>
      </c>
      <c r="D13" s="114" t="s">
        <v>8</v>
      </c>
      <c r="E13" s="579" t="s">
        <v>59</v>
      </c>
      <c r="F13" s="568"/>
      <c r="G13" s="569"/>
      <c r="H13" s="567" t="s">
        <v>60</v>
      </c>
      <c r="I13" s="568"/>
      <c r="J13" s="569" t="s">
        <v>60</v>
      </c>
      <c r="K13" s="567" t="s">
        <v>61</v>
      </c>
      <c r="L13" s="568"/>
      <c r="M13" s="568" t="s">
        <v>61</v>
      </c>
      <c r="N13" s="567" t="s">
        <v>62</v>
      </c>
      <c r="O13" s="568"/>
      <c r="P13" s="569"/>
      <c r="Q13" s="567" t="s">
        <v>63</v>
      </c>
      <c r="R13" s="568"/>
      <c r="S13" s="569"/>
      <c r="T13" s="115" t="s">
        <v>64</v>
      </c>
      <c r="U13" s="116"/>
      <c r="V13" s="117"/>
      <c r="W13" s="103">
        <v>8</v>
      </c>
      <c r="X13" s="104" t="str">
        <f t="shared" si="0"/>
        <v>Volný LOS</v>
      </c>
      <c r="AB13" s="248" t="str">
        <f>'Utkání-výsledky'!N11</f>
        <v>Volný LOS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1" t="str">
        <f>'1.'!AG13</f>
        <v>1.</v>
      </c>
      <c r="AH13" s="9" t="s">
        <v>59</v>
      </c>
      <c r="AI13" s="9" t="s">
        <v>60</v>
      </c>
      <c r="AJ13" s="9" t="s">
        <v>61</v>
      </c>
      <c r="AK13" s="9" t="s">
        <v>59</v>
      </c>
      <c r="AL13" s="9" t="s">
        <v>60</v>
      </c>
      <c r="AM13" s="9" t="s">
        <v>61</v>
      </c>
    </row>
    <row r="14" spans="2:39" ht="24.75" customHeight="1">
      <c r="B14" s="118" t="s">
        <v>59</v>
      </c>
      <c r="C14" s="448"/>
      <c r="D14" s="428"/>
      <c r="E14" s="429"/>
      <c r="F14" s="144" t="s">
        <v>17</v>
      </c>
      <c r="G14" s="430"/>
      <c r="H14" s="231"/>
      <c r="I14" s="232" t="s">
        <v>17</v>
      </c>
      <c r="J14" s="431"/>
      <c r="K14" s="145"/>
      <c r="L14" s="144" t="s">
        <v>17</v>
      </c>
      <c r="M14" s="233"/>
      <c r="N14" s="158">
        <f>E14+H14+K14</f>
        <v>0</v>
      </c>
      <c r="O14" s="159" t="s">
        <v>17</v>
      </c>
      <c r="P14" s="160">
        <f>G14+J14+M14</f>
        <v>0</v>
      </c>
      <c r="Q14" s="158">
        <f>SUM(AH14:AJ14)</f>
        <v>0</v>
      </c>
      <c r="R14" s="159" t="s">
        <v>17</v>
      </c>
      <c r="S14" s="160">
        <f>SUM(AK14:AM14)</f>
        <v>0</v>
      </c>
      <c r="T14" s="161">
        <f>IF(Q14&gt;S14,1,0)</f>
        <v>0</v>
      </c>
      <c r="U14" s="162">
        <f>IF(S14&gt;Q14,1,0)</f>
        <v>0</v>
      </c>
      <c r="V14" s="110"/>
      <c r="W14" s="103">
        <v>9</v>
      </c>
      <c r="X14" s="104" t="str">
        <f>IF($N$4=1,AA14,IF($N$4=2,AB14,IF($N$4=3,AC14,IF($N$4=4,AD14,IF($N$4=5,AE14,IF($N$4=6,AF14," "))))))</f>
        <v>Nová Bělá</v>
      </c>
      <c r="AB14" s="248" t="str">
        <f>'Utkání-výsledky'!N12</f>
        <v>Nová Bělá</v>
      </c>
      <c r="AH14" s="124">
        <f>IF(E14&gt;G14,1,0)</f>
        <v>0</v>
      </c>
      <c r="AI14" s="124">
        <f>IF(H14&gt;J14,1,0)</f>
        <v>0</v>
      </c>
      <c r="AJ14" s="124">
        <f>IF(K14+M14&gt;0,IF(K14&gt;M14,1,0),0)</f>
        <v>0</v>
      </c>
      <c r="AK14" s="124">
        <f>IF(G14&gt;E14,1,0)</f>
        <v>0</v>
      </c>
      <c r="AL14" s="124">
        <f>IF(J14&gt;H14,1,0)</f>
        <v>0</v>
      </c>
      <c r="AM14" s="124">
        <f>IF(K14+M14&gt;0,IF(M14&gt;K14,1,0),0)</f>
        <v>0</v>
      </c>
    </row>
    <row r="15" spans="2:39" ht="24" customHeight="1">
      <c r="B15" s="118" t="s">
        <v>60</v>
      </c>
      <c r="C15" s="449"/>
      <c r="D15" s="433"/>
      <c r="E15" s="434"/>
      <c r="F15" s="232" t="s">
        <v>17</v>
      </c>
      <c r="G15" s="431"/>
      <c r="H15" s="145"/>
      <c r="I15" s="144" t="s">
        <v>17</v>
      </c>
      <c r="J15" s="430"/>
      <c r="K15" s="231"/>
      <c r="L15" s="232" t="s">
        <v>17</v>
      </c>
      <c r="M15" s="146"/>
      <c r="N15" s="158">
        <f>E15+H15+K15</f>
        <v>0</v>
      </c>
      <c r="O15" s="159" t="s">
        <v>17</v>
      </c>
      <c r="P15" s="160">
        <f>G15+J15+M15</f>
        <v>0</v>
      </c>
      <c r="Q15" s="158">
        <f>SUM(AH15:AJ15)</f>
        <v>0</v>
      </c>
      <c r="R15" s="159" t="s">
        <v>17</v>
      </c>
      <c r="S15" s="160">
        <f>SUM(AK15:AM15)</f>
        <v>0</v>
      </c>
      <c r="T15" s="161">
        <f>IF(Q15&gt;S15,1,0)</f>
        <v>0</v>
      </c>
      <c r="U15" s="162">
        <f>IF(S15&gt;Q15,1,0)</f>
        <v>0</v>
      </c>
      <c r="V15" s="110"/>
      <c r="W15" s="103">
        <v>10</v>
      </c>
      <c r="X15" s="104" t="str">
        <f>IF($N$4=1,AA15,IF($N$4=2,AB15,IF($N$4=3,AC15,IF($N$4=4,AD15,IF($N$4=5,AE15,IF($N$4=6,AF15," "))))))</f>
        <v>Proskovice B</v>
      </c>
      <c r="AB15" s="248" t="str">
        <f>'Utkání-výsledky'!N13</f>
        <v>Proskovice B</v>
      </c>
      <c r="AH15" s="124">
        <f>IF(E15&gt;G15,1,0)</f>
        <v>0</v>
      </c>
      <c r="AI15" s="124">
        <f>IF(H15&gt;J15,1,0)</f>
        <v>0</v>
      </c>
      <c r="AJ15" s="124">
        <f>IF(K15+M15&gt;0,IF(K15&gt;M15,1,0),0)</f>
        <v>0</v>
      </c>
      <c r="AK15" s="124">
        <f>IF(G15&gt;E15,1,0)</f>
        <v>0</v>
      </c>
      <c r="AL15" s="124">
        <f>IF(J15&gt;H15,1,0)</f>
        <v>0</v>
      </c>
      <c r="AM15" s="124">
        <f>IF(K15+M15&gt;0,IF(M15&gt;K15,1,0),0)</f>
        <v>0</v>
      </c>
    </row>
    <row r="16" spans="2:39" ht="20.25" customHeight="1">
      <c r="B16" s="572" t="s">
        <v>61</v>
      </c>
      <c r="C16" s="450"/>
      <c r="D16" s="451"/>
      <c r="E16" s="436"/>
      <c r="F16" s="295" t="s">
        <v>17</v>
      </c>
      <c r="G16" s="437"/>
      <c r="H16" s="438"/>
      <c r="I16" s="439" t="s">
        <v>17</v>
      </c>
      <c r="J16" s="440"/>
      <c r="K16" s="293"/>
      <c r="L16" s="295" t="s">
        <v>17</v>
      </c>
      <c r="M16" s="297"/>
      <c r="N16" s="611">
        <f>E16+H16+K16</f>
        <v>0</v>
      </c>
      <c r="O16" s="609" t="s">
        <v>17</v>
      </c>
      <c r="P16" s="613">
        <f>G16+J16+M16</f>
        <v>0</v>
      </c>
      <c r="Q16" s="611">
        <f>SUM(AH16:AJ16)</f>
        <v>0</v>
      </c>
      <c r="R16" s="609" t="s">
        <v>17</v>
      </c>
      <c r="S16" s="613">
        <f>SUM(AK16:AM16)</f>
        <v>0</v>
      </c>
      <c r="T16" s="615">
        <f>IF(Q16&gt;S16,1,0)</f>
        <v>0</v>
      </c>
      <c r="U16" s="607">
        <f>IF(S16&gt;Q16,1,0)</f>
        <v>0</v>
      </c>
      <c r="V16" s="125"/>
      <c r="AH16" s="124">
        <f>IF(E16&gt;G16,1,0)</f>
        <v>0</v>
      </c>
      <c r="AI16" s="124">
        <f>IF(H16&gt;J16,1,0)</f>
        <v>0</v>
      </c>
      <c r="AJ16" s="124">
        <f>IF(K16+M16&gt;0,IF(K16&gt;M16,1,0),0)</f>
        <v>0</v>
      </c>
      <c r="AK16" s="124">
        <f>IF(G16&gt;E16,1,0)</f>
        <v>0</v>
      </c>
      <c r="AL16" s="124">
        <f>IF(J16&gt;H16,1,0)</f>
        <v>0</v>
      </c>
      <c r="AM16" s="124">
        <f>IF(K16+M16&gt;0,IF(M16&gt;K16,1,0),0)</f>
        <v>0</v>
      </c>
    </row>
    <row r="17" spans="2:22" ht="21" customHeight="1">
      <c r="B17" s="573"/>
      <c r="C17" s="452"/>
      <c r="D17" s="453"/>
      <c r="E17" s="443"/>
      <c r="F17" s="296"/>
      <c r="G17" s="444"/>
      <c r="H17" s="445"/>
      <c r="I17" s="446"/>
      <c r="J17" s="447"/>
      <c r="K17" s="294"/>
      <c r="L17" s="296"/>
      <c r="M17" s="298"/>
      <c r="N17" s="612"/>
      <c r="O17" s="610"/>
      <c r="P17" s="614"/>
      <c r="Q17" s="612"/>
      <c r="R17" s="610"/>
      <c r="S17" s="614"/>
      <c r="T17" s="616"/>
      <c r="U17" s="608"/>
      <c r="V17" s="125"/>
    </row>
    <row r="18" spans="2:22" ht="23.25" customHeight="1">
      <c r="B18" s="126"/>
      <c r="C18" s="163" t="s">
        <v>65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5">
        <f>SUM(N14:N17)</f>
        <v>0</v>
      </c>
      <c r="O18" s="159" t="s">
        <v>17</v>
      </c>
      <c r="P18" s="166">
        <f>SUM(P14:P17)</f>
        <v>0</v>
      </c>
      <c r="Q18" s="165">
        <f>SUM(Q14:Q17)</f>
        <v>0</v>
      </c>
      <c r="R18" s="167" t="s">
        <v>17</v>
      </c>
      <c r="S18" s="166">
        <f>SUM(S14:S17)</f>
        <v>0</v>
      </c>
      <c r="T18" s="161">
        <f>SUM(T14:T17)</f>
        <v>0</v>
      </c>
      <c r="U18" s="162">
        <f>SUM(U14:U17)</f>
        <v>0</v>
      </c>
      <c r="V18" s="110"/>
    </row>
    <row r="19" spans="2:27" ht="21" customHeight="1">
      <c r="B19" s="126"/>
      <c r="C19" s="8" t="s">
        <v>66</v>
      </c>
      <c r="D19" s="132" t="str">
        <f>IF(T18&gt;U18,D9,IF(U18&gt;T18,D10,IF(U18+T18=0," ","CHYBA ZADÁNÍ")))</f>
        <v> </v>
      </c>
      <c r="E19" s="127"/>
      <c r="F19" s="127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8"/>
      <c r="V19" s="133"/>
      <c r="AA19" s="134"/>
    </row>
    <row r="20" spans="2:22" ht="19.5" customHeight="1">
      <c r="B20" s="126"/>
      <c r="C20" s="8" t="s">
        <v>67</v>
      </c>
      <c r="G20" s="135"/>
      <c r="H20" s="135"/>
      <c r="I20" s="135"/>
      <c r="J20" s="135"/>
      <c r="K20" s="135"/>
      <c r="L20" s="135"/>
      <c r="M20" s="135"/>
      <c r="N20" s="133"/>
      <c r="O20" s="133"/>
      <c r="Q20" s="136"/>
      <c r="R20" s="136"/>
      <c r="S20" s="135"/>
      <c r="T20" s="135"/>
      <c r="U20" s="135"/>
      <c r="V20" s="133"/>
    </row>
    <row r="21" spans="10:20" ht="15">
      <c r="J21" s="5" t="s">
        <v>52</v>
      </c>
      <c r="K21" s="5"/>
      <c r="L21" s="5"/>
      <c r="T21" s="5" t="s">
        <v>54</v>
      </c>
    </row>
    <row r="22" spans="3:21" ht="15">
      <c r="C22" s="94" t="s">
        <v>68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</row>
    <row r="23" spans="3:21" ht="15"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</row>
    <row r="24" spans="3:21" ht="15"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</row>
    <row r="25" spans="3:21" ht="15"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</row>
    <row r="26" spans="2:21" ht="28.5" customHeight="1">
      <c r="B26" s="109"/>
      <c r="C26" s="109"/>
      <c r="D26" s="109"/>
      <c r="E26" s="109"/>
      <c r="F26" s="137" t="s">
        <v>38</v>
      </c>
      <c r="G26" s="109"/>
      <c r="H26" s="138"/>
      <c r="I26" s="138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</row>
    <row r="27" spans="6:9" ht="8.25" customHeight="1">
      <c r="F27" s="88"/>
      <c r="H27" s="89"/>
      <c r="I27" s="89"/>
    </row>
    <row r="28" spans="3:24" ht="21">
      <c r="C28" s="90" t="s">
        <v>39</v>
      </c>
      <c r="D28" s="91" t="s">
        <v>40</v>
      </c>
      <c r="E28" s="90"/>
      <c r="F28" s="90"/>
      <c r="G28" s="90"/>
      <c r="H28" s="90"/>
      <c r="I28" s="90"/>
      <c r="J28" s="90"/>
      <c r="K28" s="90"/>
      <c r="L28" s="90"/>
      <c r="P28" s="580" t="s">
        <v>41</v>
      </c>
      <c r="Q28" s="580"/>
      <c r="R28" s="92"/>
      <c r="S28" s="92"/>
      <c r="T28" s="581">
        <f>'Utkání-výsledky'!$K$1</f>
        <v>2015</v>
      </c>
      <c r="U28" s="581"/>
      <c r="X28" s="93" t="s">
        <v>0</v>
      </c>
    </row>
    <row r="29" spans="3:32" ht="18.75">
      <c r="C29" s="94" t="s">
        <v>42</v>
      </c>
      <c r="D29" s="139"/>
      <c r="N29" s="96">
        <v>2</v>
      </c>
      <c r="P29" s="582" t="str">
        <f>IF(N29=1,P31,IF(N29=2,P32,IF(N29=3,P33,IF(N29=4,P34,IF(N29=5,P35,IF(N29=6,P36," "))))))</f>
        <v>MUŽI  II.</v>
      </c>
      <c r="Q29" s="583"/>
      <c r="R29" s="583"/>
      <c r="S29" s="583"/>
      <c r="T29" s="583"/>
      <c r="U29" s="584"/>
      <c r="W29" s="97" t="s">
        <v>1</v>
      </c>
      <c r="X29" s="94" t="s">
        <v>2</v>
      </c>
      <c r="AA29" s="1" t="str">
        <f aca="true" t="shared" si="1" ref="AA29:AF29">AA4</f>
        <v>Muži I.</v>
      </c>
      <c r="AB29" s="1" t="str">
        <f t="shared" si="1"/>
        <v>Muži II. </v>
      </c>
      <c r="AC29" s="1" t="str">
        <f t="shared" si="1"/>
        <v>Neobsazeno</v>
      </c>
      <c r="AD29" s="1" t="str">
        <f t="shared" si="1"/>
        <v>Veterání I.</v>
      </c>
      <c r="AE29" s="1" t="str">
        <f t="shared" si="1"/>
        <v>Veterání II.</v>
      </c>
      <c r="AF29" s="1" t="str">
        <f t="shared" si="1"/>
        <v>Ženy</v>
      </c>
    </row>
    <row r="30" spans="3:21" ht="6.75" customHeight="1">
      <c r="C30" s="94"/>
      <c r="D30" s="99"/>
      <c r="E30" s="99"/>
      <c r="F30" s="99"/>
      <c r="G30" s="94"/>
      <c r="H30" s="94"/>
      <c r="I30" s="94"/>
      <c r="J30" s="99"/>
      <c r="K30" s="99"/>
      <c r="L30" s="99"/>
      <c r="M30" s="94"/>
      <c r="N30" s="94"/>
      <c r="O30" s="94"/>
      <c r="P30" s="100"/>
      <c r="Q30" s="100"/>
      <c r="R30" s="100"/>
      <c r="S30" s="94"/>
      <c r="T30" s="94"/>
      <c r="U30" s="99"/>
    </row>
    <row r="31" spans="3:32" ht="15.75">
      <c r="C31" s="94" t="s">
        <v>47</v>
      </c>
      <c r="D31" s="140"/>
      <c r="E31" s="101"/>
      <c r="F31" s="101"/>
      <c r="N31" s="1">
        <v>1</v>
      </c>
      <c r="P31" s="571" t="s">
        <v>48</v>
      </c>
      <c r="Q31" s="571"/>
      <c r="R31" s="571"/>
      <c r="S31" s="571"/>
      <c r="T31" s="571"/>
      <c r="U31" s="571"/>
      <c r="W31" s="103">
        <v>1</v>
      </c>
      <c r="X31" s="104" t="str">
        <f>IF($N$4=1,AA31,IF($N$4=2,AB31,IF($N$4=3,AC31,IF($N$4=4,AD31,IF($N$4=5,AE31,IF($N$4=6,AF31," "))))))</f>
        <v>Mexico</v>
      </c>
      <c r="AA31" s="1">
        <f aca="true" t="shared" si="2" ref="AA31:AF38">AA6</f>
        <v>0</v>
      </c>
      <c r="AB31" s="1" t="str">
        <f>AB6</f>
        <v>Mexico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t="shared" si="2"/>
        <v>0</v>
      </c>
    </row>
    <row r="32" spans="3:32" ht="15" customHeight="1">
      <c r="C32" s="94" t="s">
        <v>49</v>
      </c>
      <c r="D32" s="183"/>
      <c r="E32" s="106"/>
      <c r="F32" s="106"/>
      <c r="N32" s="1">
        <v>2</v>
      </c>
      <c r="P32" s="570" t="s">
        <v>50</v>
      </c>
      <c r="Q32" s="571"/>
      <c r="R32" s="571"/>
      <c r="S32" s="571"/>
      <c r="T32" s="571"/>
      <c r="U32" s="571"/>
      <c r="W32" s="103">
        <v>2</v>
      </c>
      <c r="X32" s="104" t="str">
        <f aca="true" t="shared" si="3" ref="X32:X38">IF($N$4=1,AA32,IF($N$4=2,AB32,IF($N$4=3,AC32,IF($N$4=4,AD32,IF($N$4=5,AE32,IF($N$4=6,AF32," "))))))</f>
        <v>Stará Ves</v>
      </c>
      <c r="AA32" s="1">
        <f t="shared" si="2"/>
        <v>0</v>
      </c>
      <c r="AB32" s="1" t="str">
        <f t="shared" si="2"/>
        <v>Stará Ves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2"/>
        <v>0</v>
      </c>
    </row>
    <row r="33" spans="3:32" ht="15">
      <c r="C33" s="94"/>
      <c r="N33" s="1">
        <v>3</v>
      </c>
      <c r="P33" s="570" t="s">
        <v>109</v>
      </c>
      <c r="Q33" s="571"/>
      <c r="R33" s="571"/>
      <c r="S33" s="571"/>
      <c r="T33" s="571"/>
      <c r="U33" s="571"/>
      <c r="W33" s="103">
        <v>3</v>
      </c>
      <c r="X33" s="104" t="str">
        <f t="shared" si="3"/>
        <v>Hukvaldy</v>
      </c>
      <c r="AA33" s="1">
        <f t="shared" si="2"/>
        <v>0</v>
      </c>
      <c r="AB33" s="1" t="str">
        <f t="shared" si="2"/>
        <v>Hukvaldy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2"/>
        <v>0</v>
      </c>
    </row>
    <row r="34" spans="2:32" ht="18.75">
      <c r="B34" s="107">
        <v>6</v>
      </c>
      <c r="C34" s="90" t="s">
        <v>52</v>
      </c>
      <c r="D34" s="307" t="str">
        <f>VLOOKUP(B34,W31:X40,2)</f>
        <v>Výškovice B</v>
      </c>
      <c r="E34" s="305"/>
      <c r="F34" s="305"/>
      <c r="G34" s="305"/>
      <c r="H34" s="305"/>
      <c r="I34" s="306"/>
      <c r="N34" s="1">
        <v>4</v>
      </c>
      <c r="P34" s="574" t="s">
        <v>53</v>
      </c>
      <c r="Q34" s="574"/>
      <c r="R34" s="574"/>
      <c r="S34" s="574"/>
      <c r="T34" s="574"/>
      <c r="U34" s="574"/>
      <c r="W34" s="103">
        <v>4</v>
      </c>
      <c r="X34" s="104" t="str">
        <f t="shared" si="3"/>
        <v>Hrabová</v>
      </c>
      <c r="AA34" s="1">
        <f t="shared" si="2"/>
        <v>0</v>
      </c>
      <c r="AB34" s="1" t="str">
        <f t="shared" si="2"/>
        <v>Hrabová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2"/>
        <v>0</v>
      </c>
    </row>
    <row r="35" spans="2:32" ht="18.75">
      <c r="B35" s="107">
        <v>4</v>
      </c>
      <c r="C35" s="90" t="s">
        <v>54</v>
      </c>
      <c r="D35" s="307" t="str">
        <f>VLOOKUP(B35,W31:X40,2)</f>
        <v>Hrabová</v>
      </c>
      <c r="E35" s="305"/>
      <c r="F35" s="305"/>
      <c r="G35" s="305"/>
      <c r="H35" s="305"/>
      <c r="I35" s="306"/>
      <c r="N35" s="1">
        <v>5</v>
      </c>
      <c r="P35" s="574" t="s">
        <v>55</v>
      </c>
      <c r="Q35" s="574"/>
      <c r="R35" s="574"/>
      <c r="S35" s="574"/>
      <c r="T35" s="574"/>
      <c r="U35" s="574"/>
      <c r="W35" s="103">
        <v>5</v>
      </c>
      <c r="X35" s="104" t="str">
        <f t="shared" si="3"/>
        <v>Hrabůvka B</v>
      </c>
      <c r="AA35" s="1">
        <f t="shared" si="2"/>
        <v>0</v>
      </c>
      <c r="AB35" s="1" t="str">
        <f t="shared" si="2"/>
        <v>Hrabůvka B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2"/>
        <v>0</v>
      </c>
    </row>
    <row r="36" spans="23:32" ht="15">
      <c r="W36" s="103">
        <v>6</v>
      </c>
      <c r="X36" s="104" t="str">
        <f t="shared" si="3"/>
        <v>Výškovice B</v>
      </c>
      <c r="AA36" s="1">
        <f t="shared" si="2"/>
        <v>0</v>
      </c>
      <c r="AB36" s="1" t="str">
        <f t="shared" si="2"/>
        <v>Výškovice B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2"/>
        <v>0</v>
      </c>
    </row>
    <row r="37" spans="3:32" ht="15">
      <c r="C37" s="108" t="s">
        <v>56</v>
      </c>
      <c r="D37" s="109"/>
      <c r="E37" s="575" t="s">
        <v>57</v>
      </c>
      <c r="F37" s="576"/>
      <c r="G37" s="576"/>
      <c r="H37" s="576"/>
      <c r="I37" s="576"/>
      <c r="J37" s="576"/>
      <c r="K37" s="576"/>
      <c r="L37" s="576"/>
      <c r="M37" s="576"/>
      <c r="N37" s="576" t="s">
        <v>58</v>
      </c>
      <c r="O37" s="576"/>
      <c r="P37" s="576"/>
      <c r="Q37" s="576"/>
      <c r="R37" s="576"/>
      <c r="S37" s="576"/>
      <c r="T37" s="576"/>
      <c r="U37" s="576"/>
      <c r="V37" s="110"/>
      <c r="W37" s="103">
        <v>7</v>
      </c>
      <c r="X37" s="104" t="str">
        <f t="shared" si="3"/>
        <v>Krmelín B</v>
      </c>
      <c r="AA37" s="1">
        <f t="shared" si="2"/>
        <v>0</v>
      </c>
      <c r="AB37" s="1" t="str">
        <f t="shared" si="2"/>
        <v>Krmelín B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2"/>
        <v>0</v>
      </c>
    </row>
    <row r="38" spans="2:39" ht="15">
      <c r="B38" s="112"/>
      <c r="C38" s="113" t="s">
        <v>7</v>
      </c>
      <c r="D38" s="114" t="s">
        <v>8</v>
      </c>
      <c r="E38" s="579" t="s">
        <v>59</v>
      </c>
      <c r="F38" s="568"/>
      <c r="G38" s="569"/>
      <c r="H38" s="567" t="s">
        <v>60</v>
      </c>
      <c r="I38" s="568"/>
      <c r="J38" s="569" t="s">
        <v>60</v>
      </c>
      <c r="K38" s="567" t="s">
        <v>61</v>
      </c>
      <c r="L38" s="568"/>
      <c r="M38" s="568" t="s">
        <v>61</v>
      </c>
      <c r="N38" s="567" t="s">
        <v>62</v>
      </c>
      <c r="O38" s="568"/>
      <c r="P38" s="569"/>
      <c r="Q38" s="567" t="s">
        <v>63</v>
      </c>
      <c r="R38" s="568"/>
      <c r="S38" s="569"/>
      <c r="T38" s="115" t="s">
        <v>64</v>
      </c>
      <c r="U38" s="116"/>
      <c r="V38" s="117"/>
      <c r="W38" s="103">
        <v>8</v>
      </c>
      <c r="X38" s="104" t="str">
        <f t="shared" si="3"/>
        <v>Volný LOS</v>
      </c>
      <c r="AA38" s="1">
        <f t="shared" si="2"/>
        <v>0</v>
      </c>
      <c r="AB38" s="1" t="str">
        <f t="shared" si="2"/>
        <v>Volný LOS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2"/>
        <v>0</v>
      </c>
      <c r="AH38" s="9" t="s">
        <v>59</v>
      </c>
      <c r="AI38" s="9" t="s">
        <v>60</v>
      </c>
      <c r="AJ38" s="9" t="s">
        <v>61</v>
      </c>
      <c r="AK38" s="9" t="s">
        <v>59</v>
      </c>
      <c r="AL38" s="9" t="s">
        <v>60</v>
      </c>
      <c r="AM38" s="9" t="s">
        <v>61</v>
      </c>
    </row>
    <row r="39" spans="2:39" ht="24.75" customHeight="1">
      <c r="B39" s="118" t="s">
        <v>59</v>
      </c>
      <c r="C39" s="448" t="s">
        <v>214</v>
      </c>
      <c r="D39" s="428" t="s">
        <v>195</v>
      </c>
      <c r="E39" s="429">
        <v>2</v>
      </c>
      <c r="F39" s="144" t="s">
        <v>17</v>
      </c>
      <c r="G39" s="430">
        <v>6</v>
      </c>
      <c r="H39" s="231">
        <v>6</v>
      </c>
      <c r="I39" s="232" t="s">
        <v>17</v>
      </c>
      <c r="J39" s="431">
        <v>4</v>
      </c>
      <c r="K39" s="145">
        <v>0</v>
      </c>
      <c r="L39" s="144" t="s">
        <v>17</v>
      </c>
      <c r="M39" s="233">
        <v>6</v>
      </c>
      <c r="N39" s="147">
        <f>E39+H39+K39</f>
        <v>8</v>
      </c>
      <c r="O39" s="148" t="s">
        <v>17</v>
      </c>
      <c r="P39" s="149">
        <f>G39+J39+M39</f>
        <v>16</v>
      </c>
      <c r="Q39" s="147">
        <f>SUM(AH39:AJ39)</f>
        <v>1</v>
      </c>
      <c r="R39" s="148" t="s">
        <v>17</v>
      </c>
      <c r="S39" s="149">
        <f>SUM(AK39:AM39)</f>
        <v>2</v>
      </c>
      <c r="T39" s="122">
        <f>IF(Q39&gt;S39,1,0)</f>
        <v>0</v>
      </c>
      <c r="U39" s="123">
        <f>IF(S39&gt;Q39,1,0)</f>
        <v>1</v>
      </c>
      <c r="V39" s="110"/>
      <c r="W39" s="103">
        <v>9</v>
      </c>
      <c r="X39" s="104" t="str">
        <f>IF($N$4=1,AA39,IF($N$4=2,AB39,IF($N$4=3,AC39,IF($N$4=4,AD39,IF($N$4=5,AE39,IF($N$4=6,AF39," "))))))</f>
        <v>Nová Bělá</v>
      </c>
      <c r="AB39" s="1" t="str">
        <f>AB14</f>
        <v>Nová Bělá</v>
      </c>
      <c r="AH39" s="124">
        <f>IF(E39&gt;G39,1,0)</f>
        <v>0</v>
      </c>
      <c r="AI39" s="124">
        <f>IF(H39&gt;J39,1,0)</f>
        <v>1</v>
      </c>
      <c r="AJ39" s="124">
        <f>IF(K39+M39&gt;0,IF(K39&gt;M39,1,0),0)</f>
        <v>0</v>
      </c>
      <c r="AK39" s="124">
        <f>IF(G39&gt;E39,1,0)</f>
        <v>1</v>
      </c>
      <c r="AL39" s="124">
        <f>IF(J39&gt;H39,1,0)</f>
        <v>0</v>
      </c>
      <c r="AM39" s="124">
        <f>IF(K39+M39&gt;0,IF(M39&gt;K39,1,0),0)</f>
        <v>1</v>
      </c>
    </row>
    <row r="40" spans="2:39" ht="24.75" customHeight="1">
      <c r="B40" s="118" t="s">
        <v>60</v>
      </c>
      <c r="C40" s="449" t="s">
        <v>216</v>
      </c>
      <c r="D40" s="433" t="s">
        <v>252</v>
      </c>
      <c r="E40" s="434">
        <v>4</v>
      </c>
      <c r="F40" s="232" t="s">
        <v>17</v>
      </c>
      <c r="G40" s="431">
        <v>6</v>
      </c>
      <c r="H40" s="145">
        <v>6</v>
      </c>
      <c r="I40" s="144" t="s">
        <v>17</v>
      </c>
      <c r="J40" s="430">
        <v>7</v>
      </c>
      <c r="K40" s="231"/>
      <c r="L40" s="232" t="s">
        <v>17</v>
      </c>
      <c r="M40" s="146"/>
      <c r="N40" s="147">
        <f>E40+H40+K40</f>
        <v>10</v>
      </c>
      <c r="O40" s="148" t="s">
        <v>17</v>
      </c>
      <c r="P40" s="149">
        <f>G40+J40+M40</f>
        <v>13</v>
      </c>
      <c r="Q40" s="147">
        <f>SUM(AH40:AJ40)</f>
        <v>0</v>
      </c>
      <c r="R40" s="148" t="s">
        <v>17</v>
      </c>
      <c r="S40" s="149">
        <f>SUM(AK40:AM40)</f>
        <v>2</v>
      </c>
      <c r="T40" s="122">
        <f>IF(Q40&gt;S40,1,0)</f>
        <v>0</v>
      </c>
      <c r="U40" s="123">
        <f>IF(S40&gt;Q40,1,0)</f>
        <v>1</v>
      </c>
      <c r="V40" s="110"/>
      <c r="W40" s="103">
        <v>10</v>
      </c>
      <c r="X40" s="104" t="str">
        <f>IF($N$4=1,AA40,IF($N$4=2,AB40,IF($N$4=3,AC40,IF($N$4=4,AD40,IF($N$4=5,AE40,IF($N$4=6,AF40," "))))))</f>
        <v>Proskovice B</v>
      </c>
      <c r="AB40" s="1" t="str">
        <f>AB15</f>
        <v>Proskovice B</v>
      </c>
      <c r="AH40" s="124">
        <f>IF(E40&gt;G40,1,0)</f>
        <v>0</v>
      </c>
      <c r="AI40" s="124">
        <f>IF(H40&gt;J40,1,0)</f>
        <v>0</v>
      </c>
      <c r="AJ40" s="124">
        <f>IF(K40+M40&gt;0,IF(K40&gt;M40,1,0),0)</f>
        <v>0</v>
      </c>
      <c r="AK40" s="124">
        <f>IF(G40&gt;E40,1,0)</f>
        <v>1</v>
      </c>
      <c r="AL40" s="124">
        <f>IF(J40&gt;H40,1,0)</f>
        <v>1</v>
      </c>
      <c r="AM40" s="124">
        <f>IF(K40+M40&gt;0,IF(M40&gt;K40,1,0),0)</f>
        <v>0</v>
      </c>
    </row>
    <row r="41" spans="2:39" ht="24.75" customHeight="1">
      <c r="B41" s="572" t="s">
        <v>61</v>
      </c>
      <c r="C41" s="450" t="s">
        <v>214</v>
      </c>
      <c r="D41" s="451" t="s">
        <v>195</v>
      </c>
      <c r="E41" s="436">
        <v>0</v>
      </c>
      <c r="F41" s="295" t="s">
        <v>17</v>
      </c>
      <c r="G41" s="437">
        <v>6</v>
      </c>
      <c r="H41" s="438">
        <v>0</v>
      </c>
      <c r="I41" s="439" t="s">
        <v>17</v>
      </c>
      <c r="J41" s="440">
        <v>6</v>
      </c>
      <c r="K41" s="293"/>
      <c r="L41" s="295" t="s">
        <v>17</v>
      </c>
      <c r="M41" s="297"/>
      <c r="N41" s="559">
        <f>E41+H41+K41</f>
        <v>0</v>
      </c>
      <c r="O41" s="561" t="s">
        <v>17</v>
      </c>
      <c r="P41" s="557">
        <f>G41+J41+M41</f>
        <v>12</v>
      </c>
      <c r="Q41" s="559">
        <f>SUM(AH41:AJ41)</f>
        <v>0</v>
      </c>
      <c r="R41" s="561" t="s">
        <v>17</v>
      </c>
      <c r="S41" s="557">
        <f>SUM(AK41:AM41)</f>
        <v>2</v>
      </c>
      <c r="T41" s="565">
        <f>IF(Q41&gt;S41,1,0)</f>
        <v>0</v>
      </c>
      <c r="U41" s="553">
        <f>IF(S41&gt;Q41,1,0)</f>
        <v>1</v>
      </c>
      <c r="V41" s="125"/>
      <c r="AH41" s="124">
        <f>IF(E41&gt;G41,1,0)</f>
        <v>0</v>
      </c>
      <c r="AI41" s="124">
        <f>IF(H41&gt;J41,1,0)</f>
        <v>0</v>
      </c>
      <c r="AJ41" s="124">
        <f>IF(K41+M41&gt;0,IF(K41&gt;M41,1,0),0)</f>
        <v>0</v>
      </c>
      <c r="AK41" s="124">
        <f>IF(G41&gt;E41,1,0)</f>
        <v>1</v>
      </c>
      <c r="AL41" s="124">
        <f>IF(J41&gt;H41,1,0)</f>
        <v>1</v>
      </c>
      <c r="AM41" s="124">
        <f>IF(K41+M41&gt;0,IF(M41&gt;K41,1,0),0)</f>
        <v>0</v>
      </c>
    </row>
    <row r="42" spans="2:24" ht="24.75" customHeight="1">
      <c r="B42" s="573"/>
      <c r="C42" s="452" t="s">
        <v>216</v>
      </c>
      <c r="D42" s="453" t="s">
        <v>252</v>
      </c>
      <c r="E42" s="443"/>
      <c r="F42" s="296"/>
      <c r="G42" s="444"/>
      <c r="H42" s="445"/>
      <c r="I42" s="446"/>
      <c r="J42" s="447"/>
      <c r="K42" s="294"/>
      <c r="L42" s="296"/>
      <c r="M42" s="298"/>
      <c r="N42" s="578"/>
      <c r="O42" s="556"/>
      <c r="P42" s="564"/>
      <c r="Q42" s="578"/>
      <c r="R42" s="556"/>
      <c r="S42" s="564"/>
      <c r="T42" s="566"/>
      <c r="U42" s="554"/>
      <c r="V42" s="125"/>
      <c r="X42" s="354" t="s">
        <v>253</v>
      </c>
    </row>
    <row r="43" spans="2:24" ht="24.75" customHeight="1">
      <c r="B43" s="126"/>
      <c r="C43" s="150" t="s">
        <v>65</v>
      </c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2">
        <f>SUM(N39:N42)</f>
        <v>18</v>
      </c>
      <c r="O43" s="148" t="s">
        <v>17</v>
      </c>
      <c r="P43" s="153">
        <f>SUM(P39:P42)</f>
        <v>41</v>
      </c>
      <c r="Q43" s="152">
        <f>SUM(Q39:Q42)</f>
        <v>1</v>
      </c>
      <c r="R43" s="154" t="s">
        <v>17</v>
      </c>
      <c r="S43" s="153">
        <f>SUM(S39:S42)</f>
        <v>6</v>
      </c>
      <c r="T43" s="122">
        <f>SUM(T39:T42)</f>
        <v>0</v>
      </c>
      <c r="U43" s="123">
        <f>SUM(U39:U42)</f>
        <v>3</v>
      </c>
      <c r="V43" s="110"/>
      <c r="X43" s="354"/>
    </row>
    <row r="44" spans="2:24" ht="24.75" customHeight="1">
      <c r="B44" s="126"/>
      <c r="C44" s="175" t="s">
        <v>66</v>
      </c>
      <c r="D44" s="174" t="str">
        <f>IF(T43&gt;U43,D34,IF(U43&gt;T43,D35,IF(U43+T43=0," ","CHYBA ZADÁNÍ")))</f>
        <v>Hrabová</v>
      </c>
      <c r="E44" s="150"/>
      <c r="F44" s="150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75"/>
      <c r="V44" s="133"/>
      <c r="X44" s="354"/>
    </row>
    <row r="45" spans="2:22" ht="15">
      <c r="B45" s="126"/>
      <c r="C45" s="8" t="s">
        <v>67</v>
      </c>
      <c r="G45" s="135"/>
      <c r="H45" s="135"/>
      <c r="I45" s="135"/>
      <c r="J45" s="135"/>
      <c r="K45" s="135"/>
      <c r="L45" s="135"/>
      <c r="M45" s="135"/>
      <c r="N45" s="133"/>
      <c r="O45" s="133"/>
      <c r="Q45" s="136"/>
      <c r="R45" s="136"/>
      <c r="S45" s="135"/>
      <c r="T45" s="135"/>
      <c r="U45" s="135"/>
      <c r="V45" s="133"/>
    </row>
    <row r="46" spans="3:21" ht="15">
      <c r="C46" s="136"/>
      <c r="D46" s="136"/>
      <c r="E46" s="136"/>
      <c r="F46" s="136"/>
      <c r="G46" s="136"/>
      <c r="H46" s="136"/>
      <c r="I46" s="136"/>
      <c r="J46" s="141" t="s">
        <v>52</v>
      </c>
      <c r="K46" s="141"/>
      <c r="L46" s="141"/>
      <c r="M46" s="136"/>
      <c r="N46" s="136"/>
      <c r="O46" s="136"/>
      <c r="P46" s="136"/>
      <c r="Q46" s="136"/>
      <c r="R46" s="136"/>
      <c r="S46" s="136"/>
      <c r="T46" s="141" t="s">
        <v>54</v>
      </c>
      <c r="U46" s="136"/>
    </row>
    <row r="47" spans="3:21" ht="15">
      <c r="C47" s="142" t="s">
        <v>68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</row>
    <row r="48" spans="3:21" ht="15">
      <c r="C48" s="136"/>
      <c r="D48" s="143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</row>
    <row r="49" spans="3:21" ht="15"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</row>
    <row r="50" spans="3:21" ht="15"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</row>
    <row r="51" spans="6:9" ht="26.25">
      <c r="F51" s="88" t="s">
        <v>38</v>
      </c>
      <c r="H51" s="89"/>
      <c r="I51" s="89"/>
    </row>
    <row r="52" spans="6:9" ht="26.25">
      <c r="F52" s="88"/>
      <c r="H52" s="89"/>
      <c r="I52" s="89"/>
    </row>
    <row r="53" spans="3:24" ht="21">
      <c r="C53" s="90" t="s">
        <v>39</v>
      </c>
      <c r="D53" s="91" t="s">
        <v>40</v>
      </c>
      <c r="E53" s="90"/>
      <c r="F53" s="90"/>
      <c r="G53" s="90"/>
      <c r="H53" s="90"/>
      <c r="I53" s="90"/>
      <c r="J53" s="90"/>
      <c r="K53" s="90"/>
      <c r="L53" s="90"/>
      <c r="P53" s="580" t="s">
        <v>41</v>
      </c>
      <c r="Q53" s="580"/>
      <c r="R53" s="92"/>
      <c r="S53" s="92"/>
      <c r="T53" s="581">
        <f>'Utkání-výsledky'!$K$1</f>
        <v>2015</v>
      </c>
      <c r="U53" s="581"/>
      <c r="X53" s="93" t="s">
        <v>0</v>
      </c>
    </row>
    <row r="54" spans="3:32" ht="18.75">
      <c r="C54" s="94" t="s">
        <v>42</v>
      </c>
      <c r="D54" s="95"/>
      <c r="N54" s="96">
        <v>2</v>
      </c>
      <c r="P54" s="582" t="str">
        <f>IF(N54=1,P56,IF(N54=2,P57,IF(N54=3,P58,IF(N54=4,P59,IF(N54=5,P60,IF(N54=6,P61," "))))))</f>
        <v>MUŽI  II.</v>
      </c>
      <c r="Q54" s="583"/>
      <c r="R54" s="583"/>
      <c r="S54" s="583"/>
      <c r="T54" s="583"/>
      <c r="U54" s="584"/>
      <c r="W54" s="97" t="s">
        <v>1</v>
      </c>
      <c r="X54" s="98" t="s">
        <v>2</v>
      </c>
      <c r="AA54" s="1" t="str">
        <f aca="true" t="shared" si="4" ref="AA54:AF54">AA4</f>
        <v>Muži I.</v>
      </c>
      <c r="AB54" s="1" t="str">
        <f t="shared" si="4"/>
        <v>Muži II. </v>
      </c>
      <c r="AC54" s="1" t="str">
        <f t="shared" si="4"/>
        <v>Neobsazeno</v>
      </c>
      <c r="AD54" s="1" t="str">
        <f t="shared" si="4"/>
        <v>Veterání I.</v>
      </c>
      <c r="AE54" s="1" t="str">
        <f t="shared" si="4"/>
        <v>Veterání II.</v>
      </c>
      <c r="AF54" s="1" t="str">
        <f t="shared" si="4"/>
        <v>Ženy</v>
      </c>
    </row>
    <row r="55" spans="3:21" ht="15">
      <c r="C55" s="94"/>
      <c r="D55" s="99"/>
      <c r="E55" s="99"/>
      <c r="F55" s="99"/>
      <c r="G55" s="94"/>
      <c r="H55" s="94"/>
      <c r="I55" s="94"/>
      <c r="J55" s="99"/>
      <c r="K55" s="99"/>
      <c r="L55" s="99"/>
      <c r="M55" s="94"/>
      <c r="N55" s="94"/>
      <c r="O55" s="94"/>
      <c r="P55" s="100"/>
      <c r="Q55" s="100"/>
      <c r="R55" s="100"/>
      <c r="S55" s="94"/>
      <c r="T55" s="94"/>
      <c r="U55" s="99"/>
    </row>
    <row r="56" spans="3:32" ht="15.75">
      <c r="C56" s="94" t="s">
        <v>47</v>
      </c>
      <c r="D56" s="140"/>
      <c r="E56" s="101"/>
      <c r="F56" s="101"/>
      <c r="N56" s="102">
        <v>1</v>
      </c>
      <c r="P56" s="571" t="s">
        <v>48</v>
      </c>
      <c r="Q56" s="571"/>
      <c r="R56" s="571"/>
      <c r="S56" s="571"/>
      <c r="T56" s="571"/>
      <c r="U56" s="571"/>
      <c r="W56" s="103">
        <v>1</v>
      </c>
      <c r="X56" s="104" t="str">
        <f>IF($N$4=1,AA56,IF($N$4=2,AB56,IF($N$4=3,AC56,IF($N$4=4,AD56,IF($N$4=5,AE56,IF($N$4=6,AF56," "))))))</f>
        <v>Mexico</v>
      </c>
      <c r="AA56" s="1">
        <f aca="true" t="shared" si="5" ref="AA56:AF63">AA6</f>
        <v>0</v>
      </c>
      <c r="AB56" s="1" t="str">
        <f aca="true" t="shared" si="6" ref="AB56:AB65">AB31</f>
        <v>Mexico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>
        <f t="shared" si="5"/>
        <v>0</v>
      </c>
    </row>
    <row r="57" spans="3:32" ht="15" customHeight="1">
      <c r="C57" s="94" t="s">
        <v>49</v>
      </c>
      <c r="D57" s="183"/>
      <c r="E57" s="106"/>
      <c r="F57" s="106"/>
      <c r="N57" s="102">
        <v>2</v>
      </c>
      <c r="P57" s="570" t="s">
        <v>50</v>
      </c>
      <c r="Q57" s="571"/>
      <c r="R57" s="571"/>
      <c r="S57" s="571"/>
      <c r="T57" s="571"/>
      <c r="U57" s="571"/>
      <c r="W57" s="103">
        <v>2</v>
      </c>
      <c r="X57" s="104" t="str">
        <f aca="true" t="shared" si="7" ref="X57:X63">IF($N$4=1,AA57,IF($N$4=2,AB57,IF($N$4=3,AC57,IF($N$4=4,AD57,IF($N$4=5,AE57,IF($N$4=6,AF57," "))))))</f>
        <v>Stará Ves</v>
      </c>
      <c r="AA57" s="1">
        <f t="shared" si="5"/>
        <v>0</v>
      </c>
      <c r="AB57" s="1" t="str">
        <f t="shared" si="6"/>
        <v>Stará Ves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>
        <f t="shared" si="5"/>
        <v>0</v>
      </c>
    </row>
    <row r="58" spans="3:32" ht="15">
      <c r="C58" s="94"/>
      <c r="N58" s="102">
        <v>3</v>
      </c>
      <c r="P58" s="570" t="s">
        <v>109</v>
      </c>
      <c r="Q58" s="571"/>
      <c r="R58" s="571"/>
      <c r="S58" s="571"/>
      <c r="T58" s="571"/>
      <c r="U58" s="571"/>
      <c r="W58" s="103">
        <v>3</v>
      </c>
      <c r="X58" s="104" t="str">
        <f t="shared" si="7"/>
        <v>Hukvaldy</v>
      </c>
      <c r="AA58" s="1">
        <f t="shared" si="5"/>
        <v>0</v>
      </c>
      <c r="AB58" s="1" t="str">
        <f t="shared" si="6"/>
        <v>Hukvaldy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>
        <f t="shared" si="5"/>
        <v>0</v>
      </c>
    </row>
    <row r="59" spans="2:32" ht="18.75">
      <c r="B59" s="107">
        <v>7</v>
      </c>
      <c r="C59" s="90" t="s">
        <v>52</v>
      </c>
      <c r="D59" s="307" t="str">
        <f>VLOOKUP(B59,W56:X65,2)</f>
        <v>Krmelín B</v>
      </c>
      <c r="E59" s="305"/>
      <c r="F59" s="305"/>
      <c r="G59" s="305"/>
      <c r="H59" s="305"/>
      <c r="I59" s="306"/>
      <c r="N59" s="102">
        <v>4</v>
      </c>
      <c r="P59" s="574" t="s">
        <v>53</v>
      </c>
      <c r="Q59" s="574"/>
      <c r="R59" s="574"/>
      <c r="S59" s="574"/>
      <c r="T59" s="574"/>
      <c r="U59" s="574"/>
      <c r="W59" s="103">
        <v>4</v>
      </c>
      <c r="X59" s="104" t="str">
        <f t="shared" si="7"/>
        <v>Hrabová</v>
      </c>
      <c r="AA59" s="1">
        <f t="shared" si="5"/>
        <v>0</v>
      </c>
      <c r="AB59" s="1" t="str">
        <f t="shared" si="6"/>
        <v>Hrabová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>
        <f t="shared" si="5"/>
        <v>0</v>
      </c>
    </row>
    <row r="60" spans="2:32" ht="18.75">
      <c r="B60" s="107">
        <v>3</v>
      </c>
      <c r="C60" s="90" t="s">
        <v>54</v>
      </c>
      <c r="D60" s="307" t="str">
        <f>VLOOKUP(B60,W56:X65,2)</f>
        <v>Hukvaldy</v>
      </c>
      <c r="E60" s="305"/>
      <c r="F60" s="305"/>
      <c r="G60" s="305"/>
      <c r="H60" s="305"/>
      <c r="I60" s="306"/>
      <c r="N60" s="102">
        <v>5</v>
      </c>
      <c r="P60" s="574" t="s">
        <v>55</v>
      </c>
      <c r="Q60" s="574"/>
      <c r="R60" s="574"/>
      <c r="S60" s="574"/>
      <c r="T60" s="574"/>
      <c r="U60" s="574"/>
      <c r="W60" s="103">
        <v>5</v>
      </c>
      <c r="X60" s="104" t="str">
        <f t="shared" si="7"/>
        <v>Hrabůvka B</v>
      </c>
      <c r="AA60" s="1">
        <f t="shared" si="5"/>
        <v>0</v>
      </c>
      <c r="AB60" s="1" t="str">
        <f t="shared" si="6"/>
        <v>Hrabůvka B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>
        <f t="shared" si="5"/>
        <v>0</v>
      </c>
    </row>
    <row r="61" spans="23:32" ht="15">
      <c r="W61" s="103">
        <v>6</v>
      </c>
      <c r="X61" s="104" t="str">
        <f t="shared" si="7"/>
        <v>Výškovice B</v>
      </c>
      <c r="AA61" s="1">
        <f t="shared" si="5"/>
        <v>0</v>
      </c>
      <c r="AB61" s="1" t="str">
        <f t="shared" si="6"/>
        <v>Výškovice B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>
        <f t="shared" si="5"/>
        <v>0</v>
      </c>
    </row>
    <row r="62" spans="3:39" ht="15">
      <c r="C62" s="108" t="s">
        <v>56</v>
      </c>
      <c r="D62" s="109"/>
      <c r="E62" s="575" t="s">
        <v>57</v>
      </c>
      <c r="F62" s="576"/>
      <c r="G62" s="576"/>
      <c r="H62" s="576"/>
      <c r="I62" s="576"/>
      <c r="J62" s="576"/>
      <c r="K62" s="576"/>
      <c r="L62" s="576"/>
      <c r="M62" s="576"/>
      <c r="N62" s="576" t="s">
        <v>58</v>
      </c>
      <c r="O62" s="576"/>
      <c r="P62" s="576"/>
      <c r="Q62" s="576"/>
      <c r="R62" s="576"/>
      <c r="S62" s="576"/>
      <c r="T62" s="576"/>
      <c r="U62" s="576"/>
      <c r="V62" s="110"/>
      <c r="W62" s="103">
        <v>7</v>
      </c>
      <c r="X62" s="104" t="str">
        <f t="shared" si="7"/>
        <v>Krmelín B</v>
      </c>
      <c r="AA62" s="1">
        <f t="shared" si="5"/>
        <v>0</v>
      </c>
      <c r="AB62" s="1" t="str">
        <f t="shared" si="6"/>
        <v>Krmelín B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>
        <f t="shared" si="5"/>
        <v>0</v>
      </c>
      <c r="AH62" s="94"/>
      <c r="AI62" s="111"/>
      <c r="AJ62" s="111"/>
      <c r="AK62" s="93" t="s">
        <v>0</v>
      </c>
      <c r="AL62" s="111"/>
      <c r="AM62" s="111"/>
    </row>
    <row r="63" spans="2:39" ht="15">
      <c r="B63" s="112"/>
      <c r="C63" s="113" t="s">
        <v>7</v>
      </c>
      <c r="D63" s="114" t="s">
        <v>8</v>
      </c>
      <c r="E63" s="579" t="s">
        <v>59</v>
      </c>
      <c r="F63" s="568"/>
      <c r="G63" s="569"/>
      <c r="H63" s="567" t="s">
        <v>60</v>
      </c>
      <c r="I63" s="568"/>
      <c r="J63" s="569" t="s">
        <v>60</v>
      </c>
      <c r="K63" s="567" t="s">
        <v>61</v>
      </c>
      <c r="L63" s="568"/>
      <c r="M63" s="568" t="s">
        <v>61</v>
      </c>
      <c r="N63" s="567" t="s">
        <v>62</v>
      </c>
      <c r="O63" s="568"/>
      <c r="P63" s="569"/>
      <c r="Q63" s="567" t="s">
        <v>63</v>
      </c>
      <c r="R63" s="568"/>
      <c r="S63" s="569"/>
      <c r="T63" s="115" t="s">
        <v>64</v>
      </c>
      <c r="U63" s="116"/>
      <c r="V63" s="117"/>
      <c r="W63" s="103">
        <v>8</v>
      </c>
      <c r="X63" s="104" t="str">
        <f t="shared" si="7"/>
        <v>Volný LOS</v>
      </c>
      <c r="AA63" s="1">
        <f t="shared" si="5"/>
        <v>0</v>
      </c>
      <c r="AB63" s="1" t="str">
        <f t="shared" si="6"/>
        <v>Volný LOS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>
        <f t="shared" si="5"/>
        <v>0</v>
      </c>
      <c r="AH63" s="9" t="s">
        <v>59</v>
      </c>
      <c r="AI63" s="9" t="s">
        <v>60</v>
      </c>
      <c r="AJ63" s="9" t="s">
        <v>61</v>
      </c>
      <c r="AK63" s="9" t="s">
        <v>59</v>
      </c>
      <c r="AL63" s="9" t="s">
        <v>60</v>
      </c>
      <c r="AM63" s="9" t="s">
        <v>61</v>
      </c>
    </row>
    <row r="64" spans="2:39" ht="24.75" customHeight="1">
      <c r="B64" s="118" t="s">
        <v>59</v>
      </c>
      <c r="C64" s="448" t="s">
        <v>206</v>
      </c>
      <c r="D64" s="428" t="s">
        <v>254</v>
      </c>
      <c r="E64" s="429">
        <v>7</v>
      </c>
      <c r="F64" s="144" t="s">
        <v>17</v>
      </c>
      <c r="G64" s="430">
        <v>5</v>
      </c>
      <c r="H64" s="231">
        <v>6</v>
      </c>
      <c r="I64" s="232" t="s">
        <v>17</v>
      </c>
      <c r="J64" s="431">
        <v>1</v>
      </c>
      <c r="K64" s="145"/>
      <c r="L64" s="144" t="s">
        <v>17</v>
      </c>
      <c r="M64" s="233"/>
      <c r="N64" s="147">
        <f>E64+H64+K64</f>
        <v>13</v>
      </c>
      <c r="O64" s="148" t="s">
        <v>17</v>
      </c>
      <c r="P64" s="149">
        <f>G64+J64+M64</f>
        <v>6</v>
      </c>
      <c r="Q64" s="147">
        <f>SUM(AH64:AJ64)</f>
        <v>2</v>
      </c>
      <c r="R64" s="148" t="s">
        <v>17</v>
      </c>
      <c r="S64" s="149">
        <f>SUM(AK64:AM64)</f>
        <v>0</v>
      </c>
      <c r="T64" s="122">
        <f>IF(Q64&gt;S64,1,0)</f>
        <v>1</v>
      </c>
      <c r="U64" s="123">
        <f>IF(S64&gt;Q64,1,0)</f>
        <v>0</v>
      </c>
      <c r="V64" s="110"/>
      <c r="W64" s="103">
        <v>9</v>
      </c>
      <c r="X64" s="104" t="str">
        <f>IF($N$4=1,AA64,IF($N$4=2,AB64,IF($N$4=3,AC64,IF($N$4=4,AD64,IF($N$4=5,AE64,IF($N$4=6,AF64," "))))))</f>
        <v>Nová Bělá</v>
      </c>
      <c r="AB64" s="1" t="str">
        <f t="shared" si="6"/>
        <v>Nová Bělá</v>
      </c>
      <c r="AH64" s="124">
        <f>IF(E64&gt;G64,1,0)</f>
        <v>1</v>
      </c>
      <c r="AI64" s="124">
        <f>IF(H64&gt;J64,1,0)</f>
        <v>1</v>
      </c>
      <c r="AJ64" s="124">
        <f>IF(K64+M64&gt;0,IF(K64&gt;M64,1,0),0)</f>
        <v>0</v>
      </c>
      <c r="AK64" s="124">
        <f>IF(G64&gt;E64,1,0)</f>
        <v>0</v>
      </c>
      <c r="AL64" s="124">
        <f>IF(J64&gt;H64,1,0)</f>
        <v>0</v>
      </c>
      <c r="AM64" s="124">
        <f>IF(K64+M64&gt;0,IF(M64&gt;K64,1,0),0)</f>
        <v>0</v>
      </c>
    </row>
    <row r="65" spans="2:39" ht="24.75" customHeight="1">
      <c r="B65" s="118" t="s">
        <v>60</v>
      </c>
      <c r="C65" s="449" t="s">
        <v>208</v>
      </c>
      <c r="D65" s="433" t="s">
        <v>255</v>
      </c>
      <c r="E65" s="434">
        <v>6</v>
      </c>
      <c r="F65" s="232" t="s">
        <v>17</v>
      </c>
      <c r="G65" s="431">
        <v>4</v>
      </c>
      <c r="H65" s="145">
        <v>6</v>
      </c>
      <c r="I65" s="144" t="s">
        <v>17</v>
      </c>
      <c r="J65" s="430">
        <v>3</v>
      </c>
      <c r="K65" s="231"/>
      <c r="L65" s="232" t="s">
        <v>17</v>
      </c>
      <c r="M65" s="146"/>
      <c r="N65" s="147">
        <f>E65+H65+K65</f>
        <v>12</v>
      </c>
      <c r="O65" s="148" t="s">
        <v>17</v>
      </c>
      <c r="P65" s="149">
        <f>G65+J65+M65</f>
        <v>7</v>
      </c>
      <c r="Q65" s="147">
        <f>SUM(AH65:AJ65)</f>
        <v>2</v>
      </c>
      <c r="R65" s="148" t="s">
        <v>17</v>
      </c>
      <c r="S65" s="149">
        <f>SUM(AK65:AM65)</f>
        <v>0</v>
      </c>
      <c r="T65" s="122">
        <f>IF(Q65&gt;S65,1,0)</f>
        <v>1</v>
      </c>
      <c r="U65" s="123">
        <f>IF(S65&gt;Q65,1,0)</f>
        <v>0</v>
      </c>
      <c r="V65" s="110"/>
      <c r="W65" s="103">
        <v>10</v>
      </c>
      <c r="X65" s="104" t="str">
        <f>IF($N$4=1,AA65,IF($N$4=2,AB65,IF($N$4=3,AC65,IF($N$4=4,AD65,IF($N$4=5,AE65,IF($N$4=6,AF65," "))))))</f>
        <v>Proskovice B</v>
      </c>
      <c r="AB65" s="1" t="str">
        <f t="shared" si="6"/>
        <v>Proskovice B</v>
      </c>
      <c r="AH65" s="124">
        <f>IF(E65&gt;G65,1,0)</f>
        <v>1</v>
      </c>
      <c r="AI65" s="124">
        <f>IF(H65&gt;J65,1,0)</f>
        <v>1</v>
      </c>
      <c r="AJ65" s="124">
        <f>IF(K65+M65&gt;0,IF(K65&gt;M65,1,0),0)</f>
        <v>0</v>
      </c>
      <c r="AK65" s="124">
        <f>IF(G65&gt;E65,1,0)</f>
        <v>0</v>
      </c>
      <c r="AL65" s="124">
        <f>IF(J65&gt;H65,1,0)</f>
        <v>0</v>
      </c>
      <c r="AM65" s="124">
        <f>IF(K65+M65&gt;0,IF(M65&gt;K65,1,0),0)</f>
        <v>0</v>
      </c>
    </row>
    <row r="66" spans="2:39" ht="24.75" customHeight="1">
      <c r="B66" s="572" t="s">
        <v>61</v>
      </c>
      <c r="C66" s="450" t="s">
        <v>208</v>
      </c>
      <c r="D66" s="451" t="s">
        <v>254</v>
      </c>
      <c r="E66" s="436">
        <v>4</v>
      </c>
      <c r="F66" s="295" t="s">
        <v>17</v>
      </c>
      <c r="G66" s="437">
        <v>6</v>
      </c>
      <c r="H66" s="438">
        <v>4</v>
      </c>
      <c r="I66" s="439" t="s">
        <v>17</v>
      </c>
      <c r="J66" s="440">
        <v>6</v>
      </c>
      <c r="K66" s="293"/>
      <c r="L66" s="295" t="s">
        <v>17</v>
      </c>
      <c r="M66" s="297"/>
      <c r="N66" s="559">
        <f>E66+H66+K66</f>
        <v>8</v>
      </c>
      <c r="O66" s="561" t="s">
        <v>17</v>
      </c>
      <c r="P66" s="557">
        <f>G66+J66+M66</f>
        <v>12</v>
      </c>
      <c r="Q66" s="559">
        <f>SUM(AH66:AJ66)</f>
        <v>0</v>
      </c>
      <c r="R66" s="561" t="s">
        <v>17</v>
      </c>
      <c r="S66" s="557">
        <f>SUM(AK66:AM66)</f>
        <v>2</v>
      </c>
      <c r="T66" s="565">
        <f>IF(Q66&gt;S66,1,0)</f>
        <v>0</v>
      </c>
      <c r="U66" s="553">
        <f>IF(S66&gt;Q66,1,0)</f>
        <v>1</v>
      </c>
      <c r="V66" s="125"/>
      <c r="AH66" s="124">
        <f>IF(E66&gt;G66,1,0)</f>
        <v>0</v>
      </c>
      <c r="AI66" s="124">
        <f>IF(H66&gt;J66,1,0)</f>
        <v>0</v>
      </c>
      <c r="AJ66" s="124">
        <f>IF(K66+M66&gt;0,IF(K66&gt;M66,1,0),0)</f>
        <v>0</v>
      </c>
      <c r="AK66" s="124">
        <f>IF(G66&gt;E66,1,0)</f>
        <v>1</v>
      </c>
      <c r="AL66" s="124">
        <f>IF(J66&gt;H66,1,0)</f>
        <v>1</v>
      </c>
      <c r="AM66" s="124">
        <f>IF(K66+M66&gt;0,IF(M66&gt;K66,1,0),0)</f>
        <v>0</v>
      </c>
    </row>
    <row r="67" spans="2:22" ht="24.75" customHeight="1">
      <c r="B67" s="573"/>
      <c r="C67" s="452" t="s">
        <v>218</v>
      </c>
      <c r="D67" s="453" t="s">
        <v>255</v>
      </c>
      <c r="E67" s="443"/>
      <c r="F67" s="296"/>
      <c r="G67" s="444"/>
      <c r="H67" s="445"/>
      <c r="I67" s="446"/>
      <c r="J67" s="447"/>
      <c r="K67" s="294"/>
      <c r="L67" s="296"/>
      <c r="M67" s="298"/>
      <c r="N67" s="578"/>
      <c r="O67" s="556"/>
      <c r="P67" s="564"/>
      <c r="Q67" s="578"/>
      <c r="R67" s="556"/>
      <c r="S67" s="564"/>
      <c r="T67" s="566"/>
      <c r="U67" s="554"/>
      <c r="V67" s="125"/>
    </row>
    <row r="68" spans="2:25" ht="24.75" customHeight="1">
      <c r="B68" s="126"/>
      <c r="C68" s="150" t="s">
        <v>65</v>
      </c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2">
        <f>SUM(N64:N67)</f>
        <v>33</v>
      </c>
      <c r="O68" s="148" t="s">
        <v>17</v>
      </c>
      <c r="P68" s="153">
        <f>SUM(P64:P67)</f>
        <v>25</v>
      </c>
      <c r="Q68" s="152">
        <f>SUM(Q64:Q67)</f>
        <v>4</v>
      </c>
      <c r="R68" s="154" t="s">
        <v>17</v>
      </c>
      <c r="S68" s="153">
        <f>SUM(S64:S67)</f>
        <v>2</v>
      </c>
      <c r="T68" s="122">
        <f>SUM(T64:T67)</f>
        <v>2</v>
      </c>
      <c r="U68" s="123">
        <f>SUM(U64:U67)</f>
        <v>1</v>
      </c>
      <c r="V68" s="110"/>
      <c r="Y68" s="354"/>
    </row>
    <row r="69" spans="2:27" ht="24.75" customHeight="1">
      <c r="B69" s="126"/>
      <c r="C69" s="8" t="s">
        <v>66</v>
      </c>
      <c r="D69" s="132" t="str">
        <f>IF(T68&gt;U68,D59,IF(U68&gt;T68,D60,IF(U68+T68=0," ","CHYBA ZADÁNÍ")))</f>
        <v>Krmelín B</v>
      </c>
      <c r="E69" s="127"/>
      <c r="F69" s="127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8"/>
      <c r="V69" s="133"/>
      <c r="Y69" s="354"/>
      <c r="AA69" s="134"/>
    </row>
    <row r="70" spans="2:25" ht="15">
      <c r="B70" s="126"/>
      <c r="C70" s="8" t="s">
        <v>67</v>
      </c>
      <c r="G70" s="135"/>
      <c r="H70" s="135"/>
      <c r="I70" s="135"/>
      <c r="J70" s="135"/>
      <c r="K70" s="135"/>
      <c r="L70" s="135"/>
      <c r="M70" s="135"/>
      <c r="N70" s="133"/>
      <c r="O70" s="133"/>
      <c r="Q70" s="136"/>
      <c r="R70" s="136"/>
      <c r="S70" s="135"/>
      <c r="T70" s="135"/>
      <c r="U70" s="135"/>
      <c r="V70" s="133"/>
      <c r="Y70"/>
    </row>
    <row r="71" spans="10:25" ht="15">
      <c r="J71" s="5" t="s">
        <v>52</v>
      </c>
      <c r="K71" s="5"/>
      <c r="L71" s="5"/>
      <c r="T71" s="5" t="s">
        <v>54</v>
      </c>
      <c r="Y71" s="354"/>
    </row>
    <row r="72" spans="3:21" ht="15">
      <c r="C72" s="94" t="s">
        <v>68</v>
      </c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</row>
    <row r="73" spans="3:21" ht="15"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</row>
    <row r="74" spans="3:21" ht="15"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</row>
    <row r="75" spans="3:21" ht="15"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</row>
    <row r="76" spans="2:21" ht="26.25">
      <c r="B76" s="109"/>
      <c r="C76" s="109"/>
      <c r="D76" s="109"/>
      <c r="E76" s="109"/>
      <c r="F76" s="137" t="s">
        <v>38</v>
      </c>
      <c r="G76" s="109"/>
      <c r="H76" s="138"/>
      <c r="I76" s="138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</row>
    <row r="77" spans="6:9" ht="26.25">
      <c r="F77" s="88"/>
      <c r="H77" s="89"/>
      <c r="I77" s="89"/>
    </row>
    <row r="78" spans="3:24" ht="21">
      <c r="C78" s="90" t="s">
        <v>39</v>
      </c>
      <c r="D78" s="91" t="s">
        <v>40</v>
      </c>
      <c r="E78" s="90"/>
      <c r="F78" s="90"/>
      <c r="G78" s="90"/>
      <c r="H78" s="90"/>
      <c r="I78" s="90"/>
      <c r="J78" s="90"/>
      <c r="K78" s="90"/>
      <c r="L78" s="90"/>
      <c r="P78" s="580" t="s">
        <v>41</v>
      </c>
      <c r="Q78" s="580"/>
      <c r="R78" s="92"/>
      <c r="S78" s="92"/>
      <c r="T78" s="581">
        <f>'Utkání-výsledky'!$K$1</f>
        <v>2015</v>
      </c>
      <c r="U78" s="581"/>
      <c r="X78" s="93" t="s">
        <v>0</v>
      </c>
    </row>
    <row r="79" spans="3:32" ht="18.75">
      <c r="C79" s="94" t="s">
        <v>42</v>
      </c>
      <c r="D79" s="139"/>
      <c r="N79" s="96">
        <v>2</v>
      </c>
      <c r="P79" s="582" t="str">
        <f>IF(N79=1,P81,IF(N79=2,P82,IF(N79=3,P83,IF(N79=4,P84,IF(N79=5,P85,IF(N79=6,P86," "))))))</f>
        <v>MUŽI  II.</v>
      </c>
      <c r="Q79" s="583"/>
      <c r="R79" s="583"/>
      <c r="S79" s="583"/>
      <c r="T79" s="583"/>
      <c r="U79" s="584"/>
      <c r="W79" s="97" t="s">
        <v>1</v>
      </c>
      <c r="X79" s="94" t="s">
        <v>2</v>
      </c>
      <c r="AA79" s="1" t="str">
        <f aca="true" t="shared" si="8" ref="AA79:AF79">AA4</f>
        <v>Muži I.</v>
      </c>
      <c r="AB79" s="1" t="str">
        <f t="shared" si="8"/>
        <v>Muži II. </v>
      </c>
      <c r="AC79" s="1" t="str">
        <f t="shared" si="8"/>
        <v>Neobsazeno</v>
      </c>
      <c r="AD79" s="1" t="str">
        <f t="shared" si="8"/>
        <v>Veterání I.</v>
      </c>
      <c r="AE79" s="1" t="str">
        <f t="shared" si="8"/>
        <v>Veterání II.</v>
      </c>
      <c r="AF79" s="1" t="str">
        <f t="shared" si="8"/>
        <v>Ženy</v>
      </c>
    </row>
    <row r="80" spans="3:21" ht="15">
      <c r="C80" s="94"/>
      <c r="D80" s="99"/>
      <c r="E80" s="99"/>
      <c r="F80" s="99"/>
      <c r="G80" s="94"/>
      <c r="H80" s="94"/>
      <c r="I80" s="94"/>
      <c r="J80" s="99"/>
      <c r="K80" s="99"/>
      <c r="L80" s="99"/>
      <c r="M80" s="94"/>
      <c r="N80" s="94"/>
      <c r="O80" s="94"/>
      <c r="P80" s="100"/>
      <c r="Q80" s="100"/>
      <c r="R80" s="100"/>
      <c r="S80" s="94"/>
      <c r="T80" s="94"/>
      <c r="U80" s="99"/>
    </row>
    <row r="81" spans="3:32" ht="15.75">
      <c r="C81" s="94" t="s">
        <v>47</v>
      </c>
      <c r="D81" s="140"/>
      <c r="E81" s="101"/>
      <c r="F81" s="101"/>
      <c r="N81" s="1">
        <v>1</v>
      </c>
      <c r="P81" s="571" t="s">
        <v>48</v>
      </c>
      <c r="Q81" s="571"/>
      <c r="R81" s="571"/>
      <c r="S81" s="571"/>
      <c r="T81" s="571"/>
      <c r="U81" s="571"/>
      <c r="W81" s="103">
        <v>1</v>
      </c>
      <c r="X81" s="104" t="str">
        <f>IF($N$4=1,AA81,IF($N$4=2,AB81,IF($N$4=3,AC81,IF($N$4=4,AD81,IF($N$4=5,AE81,IF($N$4=6,AF81," "))))))</f>
        <v>Mexico</v>
      </c>
      <c r="AA81" s="1">
        <f aca="true" t="shared" si="9" ref="AA81:AF88">AA6</f>
        <v>0</v>
      </c>
      <c r="AB81" s="1" t="str">
        <f aca="true" t="shared" si="10" ref="AB81:AB90">AB56</f>
        <v>Mexico</v>
      </c>
      <c r="AC81" s="1">
        <f t="shared" si="9"/>
        <v>0</v>
      </c>
      <c r="AD81" s="1">
        <f t="shared" si="9"/>
        <v>0</v>
      </c>
      <c r="AE81" s="1">
        <f t="shared" si="9"/>
        <v>0</v>
      </c>
      <c r="AF81" s="1">
        <f t="shared" si="9"/>
        <v>0</v>
      </c>
    </row>
    <row r="82" spans="3:32" ht="15" customHeight="1">
      <c r="C82" s="94" t="s">
        <v>49</v>
      </c>
      <c r="D82" s="183"/>
      <c r="E82" s="106"/>
      <c r="F82" s="106"/>
      <c r="N82" s="1">
        <v>2</v>
      </c>
      <c r="P82" s="570" t="s">
        <v>50</v>
      </c>
      <c r="Q82" s="571"/>
      <c r="R82" s="571"/>
      <c r="S82" s="571"/>
      <c r="T82" s="571"/>
      <c r="U82" s="571"/>
      <c r="W82" s="103">
        <v>2</v>
      </c>
      <c r="X82" s="104" t="str">
        <f aca="true" t="shared" si="11" ref="X82:X88">IF($N$4=1,AA82,IF($N$4=2,AB82,IF($N$4=3,AC82,IF($N$4=4,AD82,IF($N$4=5,AE82,IF($N$4=6,AF82," "))))))</f>
        <v>Stará Ves</v>
      </c>
      <c r="AA82" s="1">
        <f t="shared" si="9"/>
        <v>0</v>
      </c>
      <c r="AB82" s="1" t="str">
        <f t="shared" si="10"/>
        <v>Stará Ves</v>
      </c>
      <c r="AC82" s="1">
        <f t="shared" si="9"/>
        <v>0</v>
      </c>
      <c r="AD82" s="1">
        <f t="shared" si="9"/>
        <v>0</v>
      </c>
      <c r="AE82" s="1">
        <f t="shared" si="9"/>
        <v>0</v>
      </c>
      <c r="AF82" s="1">
        <f t="shared" si="9"/>
        <v>0</v>
      </c>
    </row>
    <row r="83" spans="3:32" ht="15">
      <c r="C83" s="94"/>
      <c r="N83" s="1">
        <v>3</v>
      </c>
      <c r="P83" s="570" t="s">
        <v>109</v>
      </c>
      <c r="Q83" s="571"/>
      <c r="R83" s="571"/>
      <c r="S83" s="571"/>
      <c r="T83" s="571"/>
      <c r="U83" s="571"/>
      <c r="W83" s="103">
        <v>3</v>
      </c>
      <c r="X83" s="104" t="str">
        <f t="shared" si="11"/>
        <v>Hukvaldy</v>
      </c>
      <c r="AA83" s="1">
        <f t="shared" si="9"/>
        <v>0</v>
      </c>
      <c r="AB83" s="1" t="str">
        <f t="shared" si="10"/>
        <v>Hukvaldy</v>
      </c>
      <c r="AC83" s="1">
        <f t="shared" si="9"/>
        <v>0</v>
      </c>
      <c r="AD83" s="1">
        <f t="shared" si="9"/>
        <v>0</v>
      </c>
      <c r="AE83" s="1">
        <f t="shared" si="9"/>
        <v>0</v>
      </c>
      <c r="AF83" s="1">
        <f t="shared" si="9"/>
        <v>0</v>
      </c>
    </row>
    <row r="84" spans="2:32" ht="18.75">
      <c r="B84" s="107">
        <v>8</v>
      </c>
      <c r="C84" s="90" t="s">
        <v>52</v>
      </c>
      <c r="D84" s="307" t="str">
        <f>VLOOKUP(B84,W81:X90,2)</f>
        <v>Volný LOS</v>
      </c>
      <c r="E84" s="305"/>
      <c r="F84" s="305"/>
      <c r="G84" s="305"/>
      <c r="H84" s="305"/>
      <c r="I84" s="306"/>
      <c r="N84" s="1">
        <v>4</v>
      </c>
      <c r="P84" s="574" t="s">
        <v>53</v>
      </c>
      <c r="Q84" s="574"/>
      <c r="R84" s="574"/>
      <c r="S84" s="574"/>
      <c r="T84" s="574"/>
      <c r="U84" s="574"/>
      <c r="W84" s="103">
        <v>4</v>
      </c>
      <c r="X84" s="104" t="str">
        <f t="shared" si="11"/>
        <v>Hrabová</v>
      </c>
      <c r="AA84" s="1">
        <f t="shared" si="9"/>
        <v>0</v>
      </c>
      <c r="AB84" s="1" t="str">
        <f t="shared" si="10"/>
        <v>Hrabová</v>
      </c>
      <c r="AC84" s="1">
        <f t="shared" si="9"/>
        <v>0</v>
      </c>
      <c r="AD84" s="1">
        <f t="shared" si="9"/>
        <v>0</v>
      </c>
      <c r="AE84" s="1">
        <f t="shared" si="9"/>
        <v>0</v>
      </c>
      <c r="AF84" s="1">
        <f t="shared" si="9"/>
        <v>0</v>
      </c>
    </row>
    <row r="85" spans="2:32" ht="18.75">
      <c r="B85" s="107">
        <v>2</v>
      </c>
      <c r="C85" s="90" t="s">
        <v>54</v>
      </c>
      <c r="D85" s="307" t="str">
        <f>VLOOKUP(B85,W81:X90,2)</f>
        <v>Stará Ves</v>
      </c>
      <c r="E85" s="305"/>
      <c r="F85" s="305"/>
      <c r="G85" s="305"/>
      <c r="H85" s="305"/>
      <c r="I85" s="306"/>
      <c r="N85" s="1">
        <v>5</v>
      </c>
      <c r="P85" s="574" t="s">
        <v>55</v>
      </c>
      <c r="Q85" s="574"/>
      <c r="R85" s="574"/>
      <c r="S85" s="574"/>
      <c r="T85" s="574"/>
      <c r="U85" s="574"/>
      <c r="W85" s="103">
        <v>5</v>
      </c>
      <c r="X85" s="104" t="str">
        <f t="shared" si="11"/>
        <v>Hrabůvka B</v>
      </c>
      <c r="AA85" s="1">
        <f t="shared" si="9"/>
        <v>0</v>
      </c>
      <c r="AB85" s="1" t="str">
        <f t="shared" si="10"/>
        <v>Hrabůvka B</v>
      </c>
      <c r="AC85" s="1">
        <f t="shared" si="9"/>
        <v>0</v>
      </c>
      <c r="AD85" s="1">
        <f t="shared" si="9"/>
        <v>0</v>
      </c>
      <c r="AE85" s="1">
        <f t="shared" si="9"/>
        <v>0</v>
      </c>
      <c r="AF85" s="1">
        <f t="shared" si="9"/>
        <v>0</v>
      </c>
    </row>
    <row r="86" spans="23:32" ht="15">
      <c r="W86" s="103">
        <v>6</v>
      </c>
      <c r="X86" s="104" t="str">
        <f t="shared" si="11"/>
        <v>Výškovice B</v>
      </c>
      <c r="AA86" s="1">
        <f t="shared" si="9"/>
        <v>0</v>
      </c>
      <c r="AB86" s="1" t="str">
        <f t="shared" si="10"/>
        <v>Výškovice B</v>
      </c>
      <c r="AC86" s="1">
        <f t="shared" si="9"/>
        <v>0</v>
      </c>
      <c r="AD86" s="1">
        <f t="shared" si="9"/>
        <v>0</v>
      </c>
      <c r="AE86" s="1">
        <f t="shared" si="9"/>
        <v>0</v>
      </c>
      <c r="AF86" s="1">
        <f t="shared" si="9"/>
        <v>0</v>
      </c>
    </row>
    <row r="87" spans="3:32" ht="15">
      <c r="C87" s="108" t="s">
        <v>56</v>
      </c>
      <c r="D87" s="109"/>
      <c r="E87" s="575" t="s">
        <v>57</v>
      </c>
      <c r="F87" s="576"/>
      <c r="G87" s="576"/>
      <c r="H87" s="576"/>
      <c r="I87" s="576"/>
      <c r="J87" s="576"/>
      <c r="K87" s="576"/>
      <c r="L87" s="576"/>
      <c r="M87" s="576"/>
      <c r="N87" s="576" t="s">
        <v>58</v>
      </c>
      <c r="O87" s="576"/>
      <c r="P87" s="576"/>
      <c r="Q87" s="576"/>
      <c r="R87" s="576"/>
      <c r="S87" s="576"/>
      <c r="T87" s="576"/>
      <c r="U87" s="576"/>
      <c r="V87" s="110"/>
      <c r="W87" s="103">
        <v>7</v>
      </c>
      <c r="X87" s="104" t="str">
        <f t="shared" si="11"/>
        <v>Krmelín B</v>
      </c>
      <c r="AA87" s="1">
        <f t="shared" si="9"/>
        <v>0</v>
      </c>
      <c r="AB87" s="1" t="str">
        <f t="shared" si="10"/>
        <v>Krmelín B</v>
      </c>
      <c r="AC87" s="1">
        <f t="shared" si="9"/>
        <v>0</v>
      </c>
      <c r="AD87" s="1">
        <f t="shared" si="9"/>
        <v>0</v>
      </c>
      <c r="AE87" s="1">
        <f t="shared" si="9"/>
        <v>0</v>
      </c>
      <c r="AF87" s="1">
        <f t="shared" si="9"/>
        <v>0</v>
      </c>
    </row>
    <row r="88" spans="2:39" ht="15">
      <c r="B88" s="112"/>
      <c r="C88" s="113" t="s">
        <v>7</v>
      </c>
      <c r="D88" s="114" t="s">
        <v>8</v>
      </c>
      <c r="E88" s="579" t="s">
        <v>59</v>
      </c>
      <c r="F88" s="568"/>
      <c r="G88" s="569"/>
      <c r="H88" s="567" t="s">
        <v>60</v>
      </c>
      <c r="I88" s="568"/>
      <c r="J88" s="569" t="s">
        <v>60</v>
      </c>
      <c r="K88" s="567" t="s">
        <v>61</v>
      </c>
      <c r="L88" s="568"/>
      <c r="M88" s="568" t="s">
        <v>61</v>
      </c>
      <c r="N88" s="567" t="s">
        <v>62</v>
      </c>
      <c r="O88" s="568"/>
      <c r="P88" s="569"/>
      <c r="Q88" s="567" t="s">
        <v>63</v>
      </c>
      <c r="R88" s="568"/>
      <c r="S88" s="569"/>
      <c r="T88" s="115" t="s">
        <v>64</v>
      </c>
      <c r="U88" s="116"/>
      <c r="V88" s="117"/>
      <c r="W88" s="103">
        <v>8</v>
      </c>
      <c r="X88" s="104" t="str">
        <f t="shared" si="11"/>
        <v>Volný LOS</v>
      </c>
      <c r="AA88" s="1">
        <f t="shared" si="9"/>
        <v>0</v>
      </c>
      <c r="AB88" s="1" t="str">
        <f t="shared" si="10"/>
        <v>Volný LOS</v>
      </c>
      <c r="AC88" s="1">
        <f t="shared" si="9"/>
        <v>0</v>
      </c>
      <c r="AD88" s="1">
        <f t="shared" si="9"/>
        <v>0</v>
      </c>
      <c r="AE88" s="1">
        <f t="shared" si="9"/>
        <v>0</v>
      </c>
      <c r="AF88" s="1">
        <f t="shared" si="9"/>
        <v>0</v>
      </c>
      <c r="AH88" s="9" t="s">
        <v>59</v>
      </c>
      <c r="AI88" s="9" t="s">
        <v>60</v>
      </c>
      <c r="AJ88" s="9" t="s">
        <v>61</v>
      </c>
      <c r="AK88" s="9" t="s">
        <v>59</v>
      </c>
      <c r="AL88" s="9" t="s">
        <v>60</v>
      </c>
      <c r="AM88" s="9" t="s">
        <v>61</v>
      </c>
    </row>
    <row r="89" spans="2:39" ht="24.75" customHeight="1">
      <c r="B89" s="118" t="s">
        <v>59</v>
      </c>
      <c r="C89" s="448"/>
      <c r="D89" s="428"/>
      <c r="E89" s="429"/>
      <c r="F89" s="144" t="s">
        <v>17</v>
      </c>
      <c r="G89" s="430"/>
      <c r="H89" s="231"/>
      <c r="I89" s="232" t="s">
        <v>17</v>
      </c>
      <c r="J89" s="431"/>
      <c r="K89" s="145"/>
      <c r="L89" s="144" t="s">
        <v>17</v>
      </c>
      <c r="M89" s="233"/>
      <c r="N89" s="147">
        <f>E89+H89+K89</f>
        <v>0</v>
      </c>
      <c r="O89" s="148" t="s">
        <v>17</v>
      </c>
      <c r="P89" s="149">
        <f>G89+J89+M89</f>
        <v>0</v>
      </c>
      <c r="Q89" s="147">
        <f>SUM(AH89:AJ89)</f>
        <v>0</v>
      </c>
      <c r="R89" s="148" t="s">
        <v>17</v>
      </c>
      <c r="S89" s="149">
        <f>SUM(AK89:AM89)</f>
        <v>0</v>
      </c>
      <c r="T89" s="122">
        <f>IF(Q89&gt;S89,1,0)</f>
        <v>0</v>
      </c>
      <c r="U89" s="123">
        <f>IF(S89&gt;Q89,1,0)</f>
        <v>0</v>
      </c>
      <c r="V89" s="110"/>
      <c r="W89" s="103">
        <v>9</v>
      </c>
      <c r="X89" s="104" t="str">
        <f>IF($N$4=1,AA89,IF($N$4=2,AB89,IF($N$4=3,AC89,IF($N$4=4,AD89,IF($N$4=5,AE89,IF($N$4=6,AF89," "))))))</f>
        <v>Nová Bělá</v>
      </c>
      <c r="AB89" s="1" t="str">
        <f t="shared" si="10"/>
        <v>Nová Bělá</v>
      </c>
      <c r="AH89" s="124">
        <f>IF(E89&gt;G89,1,0)</f>
        <v>0</v>
      </c>
      <c r="AI89" s="124">
        <f>IF(H89&gt;J89,1,0)</f>
        <v>0</v>
      </c>
      <c r="AJ89" s="124">
        <f>IF(K89+M89&gt;0,IF(K89&gt;M89,1,0),0)</f>
        <v>0</v>
      </c>
      <c r="AK89" s="124">
        <f>IF(G89&gt;E89,1,0)</f>
        <v>0</v>
      </c>
      <c r="AL89" s="124">
        <f>IF(J89&gt;H89,1,0)</f>
        <v>0</v>
      </c>
      <c r="AM89" s="124">
        <f>IF(K89+M89&gt;0,IF(M89&gt;K89,1,0),0)</f>
        <v>0</v>
      </c>
    </row>
    <row r="90" spans="2:39" ht="24.75" customHeight="1">
      <c r="B90" s="118" t="s">
        <v>60</v>
      </c>
      <c r="C90" s="449"/>
      <c r="D90" s="433"/>
      <c r="E90" s="434"/>
      <c r="F90" s="232" t="s">
        <v>17</v>
      </c>
      <c r="G90" s="431"/>
      <c r="H90" s="145"/>
      <c r="I90" s="144" t="s">
        <v>17</v>
      </c>
      <c r="J90" s="430"/>
      <c r="K90" s="231"/>
      <c r="L90" s="232" t="s">
        <v>17</v>
      </c>
      <c r="M90" s="146"/>
      <c r="N90" s="147">
        <f>E90+H90+K90</f>
        <v>0</v>
      </c>
      <c r="O90" s="148" t="s">
        <v>17</v>
      </c>
      <c r="P90" s="149">
        <f>G90+J90+M90</f>
        <v>0</v>
      </c>
      <c r="Q90" s="147">
        <f>SUM(AH90:AJ90)</f>
        <v>0</v>
      </c>
      <c r="R90" s="148" t="s">
        <v>17</v>
      </c>
      <c r="S90" s="149">
        <f>SUM(AK90:AM90)</f>
        <v>0</v>
      </c>
      <c r="T90" s="122">
        <f>IF(Q90&gt;S90,1,0)</f>
        <v>0</v>
      </c>
      <c r="U90" s="123">
        <f>IF(S90&gt;Q90,1,0)</f>
        <v>0</v>
      </c>
      <c r="V90" s="110"/>
      <c r="W90" s="103">
        <v>10</v>
      </c>
      <c r="X90" s="104" t="str">
        <f>IF($N$4=1,AA90,IF($N$4=2,AB90,IF($N$4=3,AC90,IF($N$4=4,AD90,IF($N$4=5,AE90,IF($N$4=6,AF90," "))))))</f>
        <v>Proskovice B</v>
      </c>
      <c r="AB90" s="1" t="str">
        <f t="shared" si="10"/>
        <v>Proskovice B</v>
      </c>
      <c r="AH90" s="124">
        <f>IF(E90&gt;G90,1,0)</f>
        <v>0</v>
      </c>
      <c r="AI90" s="124">
        <f>IF(H90&gt;J90,1,0)</f>
        <v>0</v>
      </c>
      <c r="AJ90" s="124">
        <f>IF(K90+M90&gt;0,IF(K90&gt;M90,1,0),0)</f>
        <v>0</v>
      </c>
      <c r="AK90" s="124">
        <f>IF(G90&gt;E90,1,0)</f>
        <v>0</v>
      </c>
      <c r="AL90" s="124">
        <f>IF(J90&gt;H90,1,0)</f>
        <v>0</v>
      </c>
      <c r="AM90" s="124">
        <f>IF(K90+M90&gt;0,IF(M90&gt;K90,1,0),0)</f>
        <v>0</v>
      </c>
    </row>
    <row r="91" spans="2:39" ht="24.75" customHeight="1">
      <c r="B91" s="572" t="s">
        <v>61</v>
      </c>
      <c r="C91" s="450"/>
      <c r="D91" s="451"/>
      <c r="E91" s="436"/>
      <c r="F91" s="295" t="s">
        <v>17</v>
      </c>
      <c r="G91" s="437"/>
      <c r="H91" s="438"/>
      <c r="I91" s="439" t="s">
        <v>17</v>
      </c>
      <c r="J91" s="440"/>
      <c r="K91" s="293"/>
      <c r="L91" s="295" t="s">
        <v>17</v>
      </c>
      <c r="M91" s="297"/>
      <c r="N91" s="559">
        <f>E91+H91+K91</f>
        <v>0</v>
      </c>
      <c r="O91" s="561" t="s">
        <v>17</v>
      </c>
      <c r="P91" s="557">
        <f>G91+J91+M91</f>
        <v>0</v>
      </c>
      <c r="Q91" s="559">
        <f>SUM(AH91:AJ91)</f>
        <v>0</v>
      </c>
      <c r="R91" s="561" t="s">
        <v>17</v>
      </c>
      <c r="S91" s="557">
        <f>SUM(AK91:AM91)</f>
        <v>0</v>
      </c>
      <c r="T91" s="565">
        <f>IF(Q91&gt;S91,1,0)</f>
        <v>0</v>
      </c>
      <c r="U91" s="553">
        <f>IF(S91&gt;Q91,1,0)</f>
        <v>0</v>
      </c>
      <c r="V91" s="125"/>
      <c r="AH91" s="124">
        <f>IF(E91&gt;G91,1,0)</f>
        <v>0</v>
      </c>
      <c r="AI91" s="124">
        <f>IF(H91&gt;J91,1,0)</f>
        <v>0</v>
      </c>
      <c r="AJ91" s="124">
        <f>IF(K91+M91&gt;0,IF(K91&gt;M91,1,0),0)</f>
        <v>0</v>
      </c>
      <c r="AK91" s="124">
        <f>IF(G91&gt;E91,1,0)</f>
        <v>0</v>
      </c>
      <c r="AL91" s="124">
        <f>IF(J91&gt;H91,1,0)</f>
        <v>0</v>
      </c>
      <c r="AM91" s="124">
        <f>IF(K91+M91&gt;0,IF(M91&gt;K91,1,0),0)</f>
        <v>0</v>
      </c>
    </row>
    <row r="92" spans="2:22" ht="24.75" customHeight="1">
      <c r="B92" s="573"/>
      <c r="C92" s="452"/>
      <c r="D92" s="453"/>
      <c r="E92" s="443"/>
      <c r="F92" s="296"/>
      <c r="G92" s="444"/>
      <c r="H92" s="445"/>
      <c r="I92" s="446"/>
      <c r="J92" s="447"/>
      <c r="K92" s="294"/>
      <c r="L92" s="296"/>
      <c r="M92" s="298"/>
      <c r="N92" s="578"/>
      <c r="O92" s="556"/>
      <c r="P92" s="564"/>
      <c r="Q92" s="578"/>
      <c r="R92" s="556"/>
      <c r="S92" s="564"/>
      <c r="T92" s="566"/>
      <c r="U92" s="554"/>
      <c r="V92" s="125"/>
    </row>
    <row r="93" spans="2:22" ht="24.75" customHeight="1">
      <c r="B93" s="126"/>
      <c r="C93" s="150" t="s">
        <v>65</v>
      </c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2">
        <f>SUM(N89:N92)</f>
        <v>0</v>
      </c>
      <c r="O93" s="148" t="s">
        <v>17</v>
      </c>
      <c r="P93" s="153">
        <f>SUM(P89:P92)</f>
        <v>0</v>
      </c>
      <c r="Q93" s="152">
        <f>SUM(Q89:Q92)</f>
        <v>0</v>
      </c>
      <c r="R93" s="154" t="s">
        <v>17</v>
      </c>
      <c r="S93" s="153">
        <f>SUM(S89:S92)</f>
        <v>0</v>
      </c>
      <c r="T93" s="122">
        <f>SUM(T89:T92)</f>
        <v>0</v>
      </c>
      <c r="U93" s="123">
        <f>SUM(U89:U92)</f>
        <v>0</v>
      </c>
      <c r="V93" s="110"/>
    </row>
    <row r="94" spans="2:22" ht="24.75" customHeight="1">
      <c r="B94" s="126"/>
      <c r="C94" s="175" t="s">
        <v>66</v>
      </c>
      <c r="D94" s="174" t="str">
        <f>IF(T93&gt;U93,D84,IF(U93&gt;T93,D85,IF(U93+T93=0," ","CHYBA ZADÁNÍ")))</f>
        <v> </v>
      </c>
      <c r="E94" s="150"/>
      <c r="F94" s="150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75"/>
      <c r="V94" s="133"/>
    </row>
    <row r="95" spans="2:22" ht="24.75" customHeight="1">
      <c r="B95" s="126"/>
      <c r="C95" s="8" t="s">
        <v>67</v>
      </c>
      <c r="G95" s="135"/>
      <c r="H95" s="135"/>
      <c r="I95" s="135"/>
      <c r="J95" s="135"/>
      <c r="K95" s="135"/>
      <c r="L95" s="135"/>
      <c r="M95" s="135"/>
      <c r="N95" s="133"/>
      <c r="O95" s="133"/>
      <c r="Q95" s="136"/>
      <c r="R95" s="136"/>
      <c r="S95" s="135"/>
      <c r="T95" s="135"/>
      <c r="U95" s="135"/>
      <c r="V95" s="133"/>
    </row>
    <row r="96" spans="3:21" ht="15">
      <c r="C96" s="136"/>
      <c r="D96" s="136"/>
      <c r="E96" s="136"/>
      <c r="F96" s="136"/>
      <c r="G96" s="136"/>
      <c r="H96" s="136"/>
      <c r="I96" s="136"/>
      <c r="J96" s="141" t="s">
        <v>52</v>
      </c>
      <c r="K96" s="141"/>
      <c r="L96" s="141"/>
      <c r="M96" s="136"/>
      <c r="N96" s="136"/>
      <c r="O96" s="136"/>
      <c r="P96" s="136"/>
      <c r="Q96" s="136"/>
      <c r="R96" s="136"/>
      <c r="S96" s="136"/>
      <c r="T96" s="141" t="s">
        <v>54</v>
      </c>
      <c r="U96" s="136"/>
    </row>
    <row r="97" spans="3:21" ht="15">
      <c r="C97" s="142" t="s">
        <v>68</v>
      </c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</row>
    <row r="101" spans="2:21" ht="26.25">
      <c r="B101" s="109"/>
      <c r="C101" s="109"/>
      <c r="D101" s="109"/>
      <c r="E101" s="109"/>
      <c r="F101" s="137" t="s">
        <v>38</v>
      </c>
      <c r="G101" s="109"/>
      <c r="H101" s="138"/>
      <c r="I101" s="138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</row>
    <row r="102" spans="6:9" ht="26.25">
      <c r="F102" s="88"/>
      <c r="H102" s="89"/>
      <c r="I102" s="89"/>
    </row>
    <row r="103" spans="3:24" ht="21">
      <c r="C103" s="90" t="s">
        <v>39</v>
      </c>
      <c r="D103" s="91" t="s">
        <v>40</v>
      </c>
      <c r="E103" s="90"/>
      <c r="F103" s="90"/>
      <c r="G103" s="90"/>
      <c r="H103" s="90"/>
      <c r="I103" s="90"/>
      <c r="J103" s="90"/>
      <c r="K103" s="90"/>
      <c r="L103" s="90"/>
      <c r="P103" s="580" t="s">
        <v>41</v>
      </c>
      <c r="Q103" s="580"/>
      <c r="R103" s="92"/>
      <c r="S103" s="92"/>
      <c r="T103" s="581">
        <f>'Utkání-výsledky'!$K$1</f>
        <v>2015</v>
      </c>
      <c r="U103" s="581"/>
      <c r="X103" s="93" t="s">
        <v>0</v>
      </c>
    </row>
    <row r="104" spans="3:32" ht="18.75">
      <c r="C104" s="94" t="s">
        <v>42</v>
      </c>
      <c r="D104" s="139"/>
      <c r="N104" s="96">
        <v>2</v>
      </c>
      <c r="P104" s="582" t="str">
        <f>IF(N104=1,P106,IF(N104=2,P107,IF(N104=3,P108,IF(N104=4,P109,IF(N104=5,P110,IF(N104=6,P111," "))))))</f>
        <v>MUŽI  II.</v>
      </c>
      <c r="Q104" s="583"/>
      <c r="R104" s="583"/>
      <c r="S104" s="583"/>
      <c r="T104" s="583"/>
      <c r="U104" s="584"/>
      <c r="W104" s="97" t="s">
        <v>1</v>
      </c>
      <c r="X104" s="94" t="s">
        <v>2</v>
      </c>
      <c r="AA104" s="1" t="str">
        <f aca="true" t="shared" si="12" ref="AA104:AF104">AA29</f>
        <v>Muži I.</v>
      </c>
      <c r="AB104" s="1" t="str">
        <f t="shared" si="12"/>
        <v>Muži II. </v>
      </c>
      <c r="AC104" s="1" t="str">
        <f t="shared" si="12"/>
        <v>Neobsazeno</v>
      </c>
      <c r="AD104" s="1" t="str">
        <f t="shared" si="12"/>
        <v>Veterání I.</v>
      </c>
      <c r="AE104" s="1" t="str">
        <f t="shared" si="12"/>
        <v>Veterání II.</v>
      </c>
      <c r="AF104" s="1" t="str">
        <f t="shared" si="12"/>
        <v>Ženy</v>
      </c>
    </row>
    <row r="105" spans="3:21" ht="15">
      <c r="C105" s="94"/>
      <c r="D105" s="99"/>
      <c r="E105" s="99"/>
      <c r="F105" s="99"/>
      <c r="G105" s="94"/>
      <c r="H105" s="94"/>
      <c r="I105" s="94"/>
      <c r="J105" s="99"/>
      <c r="K105" s="99"/>
      <c r="L105" s="99"/>
      <c r="M105" s="94"/>
      <c r="N105" s="94"/>
      <c r="O105" s="94"/>
      <c r="P105" s="100"/>
      <c r="Q105" s="100"/>
      <c r="R105" s="100"/>
      <c r="S105" s="94"/>
      <c r="T105" s="94"/>
      <c r="U105" s="99"/>
    </row>
    <row r="106" spans="3:32" ht="15.75">
      <c r="C106" s="94" t="s">
        <v>47</v>
      </c>
      <c r="D106" s="140"/>
      <c r="E106" s="101"/>
      <c r="F106" s="101"/>
      <c r="N106" s="1">
        <v>1</v>
      </c>
      <c r="P106" s="571" t="s">
        <v>48</v>
      </c>
      <c r="Q106" s="571"/>
      <c r="R106" s="571"/>
      <c r="S106" s="571"/>
      <c r="T106" s="571"/>
      <c r="U106" s="571"/>
      <c r="W106" s="103">
        <v>1</v>
      </c>
      <c r="X106" s="104" t="str">
        <f>IF($N$4=1,AA106,IF($N$4=2,AB106,IF($N$4=3,AC106,IF($N$4=4,AD106,IF($N$4=5,AE106,IF($N$4=6,AF106," "))))))</f>
        <v>Mexico</v>
      </c>
      <c r="AA106" s="1">
        <f aca="true" t="shared" si="13" ref="AA106:AF113">AA31</f>
        <v>0</v>
      </c>
      <c r="AB106" s="1" t="str">
        <f aca="true" t="shared" si="14" ref="AB106:AB115">AB81</f>
        <v>Mexico</v>
      </c>
      <c r="AC106" s="1">
        <f t="shared" si="13"/>
        <v>0</v>
      </c>
      <c r="AD106" s="1">
        <f t="shared" si="13"/>
        <v>0</v>
      </c>
      <c r="AE106" s="1">
        <f t="shared" si="13"/>
        <v>0</v>
      </c>
      <c r="AF106" s="1">
        <f t="shared" si="13"/>
        <v>0</v>
      </c>
    </row>
    <row r="107" spans="3:32" ht="15">
      <c r="C107" s="94" t="s">
        <v>49</v>
      </c>
      <c r="D107" s="183"/>
      <c r="E107" s="106"/>
      <c r="F107" s="106"/>
      <c r="N107" s="1">
        <v>2</v>
      </c>
      <c r="P107" s="570" t="s">
        <v>50</v>
      </c>
      <c r="Q107" s="571"/>
      <c r="R107" s="571"/>
      <c r="S107" s="571"/>
      <c r="T107" s="571"/>
      <c r="U107" s="571"/>
      <c r="W107" s="103">
        <v>2</v>
      </c>
      <c r="X107" s="104" t="str">
        <f aca="true" t="shared" si="15" ref="X107:X113">IF($N$4=1,AA107,IF($N$4=2,AB107,IF($N$4=3,AC107,IF($N$4=4,AD107,IF($N$4=5,AE107,IF($N$4=6,AF107," "))))))</f>
        <v>Stará Ves</v>
      </c>
      <c r="AA107" s="1">
        <f t="shared" si="13"/>
        <v>0</v>
      </c>
      <c r="AB107" s="1" t="str">
        <f t="shared" si="14"/>
        <v>Stará Ves</v>
      </c>
      <c r="AC107" s="1">
        <f t="shared" si="13"/>
        <v>0</v>
      </c>
      <c r="AD107" s="1">
        <f t="shared" si="13"/>
        <v>0</v>
      </c>
      <c r="AE107" s="1">
        <f t="shared" si="13"/>
        <v>0</v>
      </c>
      <c r="AF107" s="1">
        <f t="shared" si="13"/>
        <v>0</v>
      </c>
    </row>
    <row r="108" spans="3:32" ht="15">
      <c r="C108" s="94"/>
      <c r="N108" s="1">
        <v>3</v>
      </c>
      <c r="P108" s="570" t="s">
        <v>109</v>
      </c>
      <c r="Q108" s="571"/>
      <c r="R108" s="571"/>
      <c r="S108" s="571"/>
      <c r="T108" s="571"/>
      <c r="U108" s="571"/>
      <c r="W108" s="103">
        <v>3</v>
      </c>
      <c r="X108" s="104" t="str">
        <f t="shared" si="15"/>
        <v>Hukvaldy</v>
      </c>
      <c r="AA108" s="1">
        <f t="shared" si="13"/>
        <v>0</v>
      </c>
      <c r="AB108" s="1" t="str">
        <f t="shared" si="14"/>
        <v>Hukvaldy</v>
      </c>
      <c r="AC108" s="1">
        <f t="shared" si="13"/>
        <v>0</v>
      </c>
      <c r="AD108" s="1">
        <f t="shared" si="13"/>
        <v>0</v>
      </c>
      <c r="AE108" s="1">
        <f t="shared" si="13"/>
        <v>0</v>
      </c>
      <c r="AF108" s="1">
        <f t="shared" si="13"/>
        <v>0</v>
      </c>
    </row>
    <row r="109" spans="2:32" ht="18.75">
      <c r="B109" s="107">
        <v>9</v>
      </c>
      <c r="C109" s="90" t="s">
        <v>52</v>
      </c>
      <c r="D109" s="307" t="str">
        <f>VLOOKUP(B109,W106:X115,2)</f>
        <v>Nová Bělá</v>
      </c>
      <c r="E109" s="305"/>
      <c r="F109" s="305"/>
      <c r="G109" s="305"/>
      <c r="H109" s="305"/>
      <c r="I109" s="306"/>
      <c r="N109" s="1">
        <v>4</v>
      </c>
      <c r="P109" s="574" t="s">
        <v>53</v>
      </c>
      <c r="Q109" s="574"/>
      <c r="R109" s="574"/>
      <c r="S109" s="574"/>
      <c r="T109" s="574"/>
      <c r="U109" s="574"/>
      <c r="W109" s="103">
        <v>4</v>
      </c>
      <c r="X109" s="104" t="str">
        <f t="shared" si="15"/>
        <v>Hrabová</v>
      </c>
      <c r="AA109" s="1">
        <f t="shared" si="13"/>
        <v>0</v>
      </c>
      <c r="AB109" s="1" t="str">
        <f t="shared" si="14"/>
        <v>Hrabová</v>
      </c>
      <c r="AC109" s="1">
        <f t="shared" si="13"/>
        <v>0</v>
      </c>
      <c r="AD109" s="1">
        <f t="shared" si="13"/>
        <v>0</v>
      </c>
      <c r="AE109" s="1">
        <f t="shared" si="13"/>
        <v>0</v>
      </c>
      <c r="AF109" s="1">
        <f t="shared" si="13"/>
        <v>0</v>
      </c>
    </row>
    <row r="110" spans="2:32" ht="18.75">
      <c r="B110" s="107">
        <v>1</v>
      </c>
      <c r="C110" s="90" t="s">
        <v>54</v>
      </c>
      <c r="D110" s="307" t="str">
        <f>VLOOKUP(B110,W106:X115,2)</f>
        <v>Mexico</v>
      </c>
      <c r="E110" s="305"/>
      <c r="F110" s="305"/>
      <c r="G110" s="305"/>
      <c r="H110" s="305"/>
      <c r="I110" s="306"/>
      <c r="N110" s="1">
        <v>5</v>
      </c>
      <c r="P110" s="574" t="s">
        <v>55</v>
      </c>
      <c r="Q110" s="574"/>
      <c r="R110" s="574"/>
      <c r="S110" s="574"/>
      <c r="T110" s="574"/>
      <c r="U110" s="574"/>
      <c r="W110" s="103">
        <v>5</v>
      </c>
      <c r="X110" s="104" t="str">
        <f t="shared" si="15"/>
        <v>Hrabůvka B</v>
      </c>
      <c r="AA110" s="1">
        <f t="shared" si="13"/>
        <v>0</v>
      </c>
      <c r="AB110" s="1" t="str">
        <f t="shared" si="14"/>
        <v>Hrabůvka B</v>
      </c>
      <c r="AC110" s="1">
        <f t="shared" si="13"/>
        <v>0</v>
      </c>
      <c r="AD110" s="1">
        <f t="shared" si="13"/>
        <v>0</v>
      </c>
      <c r="AE110" s="1">
        <f t="shared" si="13"/>
        <v>0</v>
      </c>
      <c r="AF110" s="1">
        <f t="shared" si="13"/>
        <v>0</v>
      </c>
    </row>
    <row r="111" spans="23:32" ht="15">
      <c r="W111" s="103">
        <v>6</v>
      </c>
      <c r="X111" s="104" t="str">
        <f t="shared" si="15"/>
        <v>Výškovice B</v>
      </c>
      <c r="AA111" s="1">
        <f t="shared" si="13"/>
        <v>0</v>
      </c>
      <c r="AB111" s="1" t="str">
        <f t="shared" si="14"/>
        <v>Výškovice B</v>
      </c>
      <c r="AC111" s="1">
        <f t="shared" si="13"/>
        <v>0</v>
      </c>
      <c r="AD111" s="1">
        <f t="shared" si="13"/>
        <v>0</v>
      </c>
      <c r="AE111" s="1">
        <f t="shared" si="13"/>
        <v>0</v>
      </c>
      <c r="AF111" s="1">
        <f t="shared" si="13"/>
        <v>0</v>
      </c>
    </row>
    <row r="112" spans="3:32" ht="15">
      <c r="C112" s="108" t="s">
        <v>56</v>
      </c>
      <c r="D112" s="109"/>
      <c r="E112" s="575" t="s">
        <v>57</v>
      </c>
      <c r="F112" s="576"/>
      <c r="G112" s="576"/>
      <c r="H112" s="576"/>
      <c r="I112" s="576"/>
      <c r="J112" s="576"/>
      <c r="K112" s="576"/>
      <c r="L112" s="576"/>
      <c r="M112" s="576"/>
      <c r="N112" s="576" t="s">
        <v>58</v>
      </c>
      <c r="O112" s="576"/>
      <c r="P112" s="576"/>
      <c r="Q112" s="576"/>
      <c r="R112" s="576"/>
      <c r="S112" s="576"/>
      <c r="T112" s="576"/>
      <c r="U112" s="576"/>
      <c r="V112" s="110"/>
      <c r="W112" s="103">
        <v>7</v>
      </c>
      <c r="X112" s="104" t="str">
        <f t="shared" si="15"/>
        <v>Krmelín B</v>
      </c>
      <c r="AA112" s="1">
        <f t="shared" si="13"/>
        <v>0</v>
      </c>
      <c r="AB112" s="1" t="str">
        <f t="shared" si="14"/>
        <v>Krmelín B</v>
      </c>
      <c r="AC112" s="1">
        <f t="shared" si="13"/>
        <v>0</v>
      </c>
      <c r="AD112" s="1">
        <f t="shared" si="13"/>
        <v>0</v>
      </c>
      <c r="AE112" s="1">
        <f t="shared" si="13"/>
        <v>0</v>
      </c>
      <c r="AF112" s="1">
        <f t="shared" si="13"/>
        <v>0</v>
      </c>
    </row>
    <row r="113" spans="2:39" ht="15">
      <c r="B113" s="112"/>
      <c r="C113" s="113" t="s">
        <v>7</v>
      </c>
      <c r="D113" s="114" t="s">
        <v>8</v>
      </c>
      <c r="E113" s="579" t="s">
        <v>59</v>
      </c>
      <c r="F113" s="568"/>
      <c r="G113" s="569"/>
      <c r="H113" s="567" t="s">
        <v>60</v>
      </c>
      <c r="I113" s="568"/>
      <c r="J113" s="569" t="s">
        <v>60</v>
      </c>
      <c r="K113" s="567" t="s">
        <v>61</v>
      </c>
      <c r="L113" s="568"/>
      <c r="M113" s="568" t="s">
        <v>61</v>
      </c>
      <c r="N113" s="567" t="s">
        <v>62</v>
      </c>
      <c r="O113" s="568"/>
      <c r="P113" s="569"/>
      <c r="Q113" s="567" t="s">
        <v>63</v>
      </c>
      <c r="R113" s="568"/>
      <c r="S113" s="569"/>
      <c r="T113" s="115" t="s">
        <v>64</v>
      </c>
      <c r="U113" s="116"/>
      <c r="V113" s="117"/>
      <c r="W113" s="103">
        <v>8</v>
      </c>
      <c r="X113" s="104" t="str">
        <f t="shared" si="15"/>
        <v>Volný LOS</v>
      </c>
      <c r="AA113" s="1">
        <f t="shared" si="13"/>
        <v>0</v>
      </c>
      <c r="AB113" s="1" t="str">
        <f t="shared" si="14"/>
        <v>Volný LOS</v>
      </c>
      <c r="AC113" s="1">
        <f t="shared" si="13"/>
        <v>0</v>
      </c>
      <c r="AD113" s="1">
        <f t="shared" si="13"/>
        <v>0</v>
      </c>
      <c r="AE113" s="1">
        <f t="shared" si="13"/>
        <v>0</v>
      </c>
      <c r="AF113" s="1">
        <f t="shared" si="13"/>
        <v>0</v>
      </c>
      <c r="AH113" s="9" t="s">
        <v>59</v>
      </c>
      <c r="AI113" s="9" t="s">
        <v>60</v>
      </c>
      <c r="AJ113" s="9" t="s">
        <v>61</v>
      </c>
      <c r="AK113" s="9" t="s">
        <v>59</v>
      </c>
      <c r="AL113" s="9" t="s">
        <v>60</v>
      </c>
      <c r="AM113" s="9" t="s">
        <v>61</v>
      </c>
    </row>
    <row r="114" spans="2:39" ht="24.75" customHeight="1">
      <c r="B114" s="118" t="s">
        <v>59</v>
      </c>
      <c r="C114" s="448" t="s">
        <v>215</v>
      </c>
      <c r="D114" s="428" t="s">
        <v>236</v>
      </c>
      <c r="E114" s="429">
        <v>0</v>
      </c>
      <c r="F114" s="144" t="s">
        <v>17</v>
      </c>
      <c r="G114" s="430">
        <v>6</v>
      </c>
      <c r="H114" s="231">
        <v>0</v>
      </c>
      <c r="I114" s="232" t="s">
        <v>17</v>
      </c>
      <c r="J114" s="431">
        <v>6</v>
      </c>
      <c r="K114" s="145"/>
      <c r="L114" s="144" t="s">
        <v>17</v>
      </c>
      <c r="M114" s="233"/>
      <c r="N114" s="147">
        <f>E114+H114+K114</f>
        <v>0</v>
      </c>
      <c r="O114" s="148" t="s">
        <v>17</v>
      </c>
      <c r="P114" s="149">
        <f>G114+J114+M114</f>
        <v>12</v>
      </c>
      <c r="Q114" s="147">
        <f>SUM(AH114:AJ114)</f>
        <v>0</v>
      </c>
      <c r="R114" s="148" t="s">
        <v>17</v>
      </c>
      <c r="S114" s="149">
        <f>SUM(AK114:AM114)</f>
        <v>2</v>
      </c>
      <c r="T114" s="122">
        <f>IF(Q114&gt;S114,1,0)</f>
        <v>0</v>
      </c>
      <c r="U114" s="123">
        <f>IF(S114&gt;Q114,1,0)</f>
        <v>1</v>
      </c>
      <c r="V114" s="110"/>
      <c r="W114" s="103">
        <v>9</v>
      </c>
      <c r="X114" s="104" t="str">
        <f>IF($N$4=1,AA114,IF($N$4=2,AB114,IF($N$4=3,AC114,IF($N$4=4,AD114,IF($N$4=5,AE114,IF($N$4=6,AF114," "))))))</f>
        <v>Nová Bělá</v>
      </c>
      <c r="AB114" s="1" t="str">
        <f t="shared" si="14"/>
        <v>Nová Bělá</v>
      </c>
      <c r="AH114" s="124">
        <f>IF(E114&gt;G114,1,0)</f>
        <v>0</v>
      </c>
      <c r="AI114" s="124">
        <f>IF(H114&gt;J114,1,0)</f>
        <v>0</v>
      </c>
      <c r="AJ114" s="124">
        <f>IF(K114+M114&gt;0,IF(K114&gt;M114,1,0),0)</f>
        <v>0</v>
      </c>
      <c r="AK114" s="124">
        <f>IF(G114&gt;E114,1,0)</f>
        <v>1</v>
      </c>
      <c r="AL114" s="124">
        <f>IF(J114&gt;H114,1,0)</f>
        <v>1</v>
      </c>
      <c r="AM114" s="124">
        <f>IF(K114+M114&gt;0,IF(M114&gt;K114,1,0),0)</f>
        <v>0</v>
      </c>
    </row>
    <row r="115" spans="2:39" ht="24.75" customHeight="1">
      <c r="B115" s="118" t="s">
        <v>60</v>
      </c>
      <c r="C115" s="449" t="s">
        <v>217</v>
      </c>
      <c r="D115" s="433" t="s">
        <v>237</v>
      </c>
      <c r="E115" s="434">
        <v>6</v>
      </c>
      <c r="F115" s="232" t="s">
        <v>17</v>
      </c>
      <c r="G115" s="431">
        <v>1</v>
      </c>
      <c r="H115" s="145">
        <v>6</v>
      </c>
      <c r="I115" s="144" t="s">
        <v>17</v>
      </c>
      <c r="J115" s="430">
        <v>3</v>
      </c>
      <c r="K115" s="231"/>
      <c r="L115" s="232" t="s">
        <v>17</v>
      </c>
      <c r="M115" s="146"/>
      <c r="N115" s="147">
        <f>E115+H115+K115</f>
        <v>12</v>
      </c>
      <c r="O115" s="148" t="s">
        <v>17</v>
      </c>
      <c r="P115" s="149">
        <f>G115+J115+M115</f>
        <v>4</v>
      </c>
      <c r="Q115" s="147">
        <f>SUM(AH115:AJ115)</f>
        <v>2</v>
      </c>
      <c r="R115" s="148" t="s">
        <v>17</v>
      </c>
      <c r="S115" s="149">
        <f>SUM(AK115:AM115)</f>
        <v>0</v>
      </c>
      <c r="T115" s="122">
        <f>IF(Q115&gt;S115,1,0)</f>
        <v>1</v>
      </c>
      <c r="U115" s="123">
        <f>IF(S115&gt;Q115,1,0)</f>
        <v>0</v>
      </c>
      <c r="V115" s="110"/>
      <c r="W115" s="103">
        <v>10</v>
      </c>
      <c r="X115" s="104" t="str">
        <f>IF($N$4=1,AA115,IF($N$4=2,AB115,IF($N$4=3,AC115,IF($N$4=4,AD115,IF($N$4=5,AE115,IF($N$4=6,AF115," "))))))</f>
        <v>Proskovice B</v>
      </c>
      <c r="AB115" s="1" t="str">
        <f t="shared" si="14"/>
        <v>Proskovice B</v>
      </c>
      <c r="AH115" s="124">
        <f>IF(E115&gt;G115,1,0)</f>
        <v>1</v>
      </c>
      <c r="AI115" s="124">
        <f>IF(H115&gt;J115,1,0)</f>
        <v>1</v>
      </c>
      <c r="AJ115" s="124">
        <f>IF(K115+M115&gt;0,IF(K115&gt;M115,1,0),0)</f>
        <v>0</v>
      </c>
      <c r="AK115" s="124">
        <f>IF(G115&gt;E115,1,0)</f>
        <v>0</v>
      </c>
      <c r="AL115" s="124">
        <f>IF(J115&gt;H115,1,0)</f>
        <v>0</v>
      </c>
      <c r="AM115" s="124">
        <f>IF(K115+M115&gt;0,IF(M115&gt;K115,1,0),0)</f>
        <v>0</v>
      </c>
    </row>
    <row r="116" spans="2:39" ht="24.75" customHeight="1">
      <c r="B116" s="572" t="s">
        <v>61</v>
      </c>
      <c r="C116" s="450" t="s">
        <v>215</v>
      </c>
      <c r="D116" s="451" t="s">
        <v>238</v>
      </c>
      <c r="E116" s="436">
        <v>1</v>
      </c>
      <c r="F116" s="295" t="s">
        <v>17</v>
      </c>
      <c r="G116" s="437">
        <v>6</v>
      </c>
      <c r="H116" s="438">
        <v>6</v>
      </c>
      <c r="I116" s="439" t="s">
        <v>17</v>
      </c>
      <c r="J116" s="440">
        <v>2</v>
      </c>
      <c r="K116" s="293">
        <v>1</v>
      </c>
      <c r="L116" s="295" t="s">
        <v>17</v>
      </c>
      <c r="M116" s="297">
        <v>6</v>
      </c>
      <c r="N116" s="559">
        <f>E116+H116+K116</f>
        <v>8</v>
      </c>
      <c r="O116" s="561" t="s">
        <v>17</v>
      </c>
      <c r="P116" s="557">
        <f>G116+J116+M116</f>
        <v>14</v>
      </c>
      <c r="Q116" s="559">
        <f>SUM(AH116:AJ116)</f>
        <v>1</v>
      </c>
      <c r="R116" s="561" t="s">
        <v>17</v>
      </c>
      <c r="S116" s="557">
        <f>SUM(AK116:AM116)</f>
        <v>2</v>
      </c>
      <c r="T116" s="565">
        <f>IF(Q116&gt;S116,1,0)</f>
        <v>0</v>
      </c>
      <c r="U116" s="553">
        <f>IF(S116&gt;Q116,1,0)</f>
        <v>1</v>
      </c>
      <c r="V116" s="125"/>
      <c r="AH116" s="124">
        <f>IF(E116&gt;G116,1,0)</f>
        <v>0</v>
      </c>
      <c r="AI116" s="124">
        <f>IF(H116&gt;J116,1,0)</f>
        <v>1</v>
      </c>
      <c r="AJ116" s="124">
        <f>IF(K116+M116&gt;0,IF(K116&gt;M116,1,0),0)</f>
        <v>0</v>
      </c>
      <c r="AK116" s="124">
        <f>IF(G116&gt;E116,1,0)</f>
        <v>1</v>
      </c>
      <c r="AL116" s="124">
        <f>IF(J116&gt;H116,1,0)</f>
        <v>0</v>
      </c>
      <c r="AM116" s="124">
        <f>IF(K116+M116&gt;0,IF(M116&gt;K116,1,0),0)</f>
        <v>1</v>
      </c>
    </row>
    <row r="117" spans="2:22" ht="24.75" customHeight="1">
      <c r="B117" s="573"/>
      <c r="C117" s="452" t="s">
        <v>217</v>
      </c>
      <c r="D117" s="453" t="s">
        <v>239</v>
      </c>
      <c r="E117" s="443"/>
      <c r="F117" s="296"/>
      <c r="G117" s="444"/>
      <c r="H117" s="445"/>
      <c r="I117" s="446"/>
      <c r="J117" s="447"/>
      <c r="K117" s="294"/>
      <c r="L117" s="296"/>
      <c r="M117" s="298"/>
      <c r="N117" s="578"/>
      <c r="O117" s="556"/>
      <c r="P117" s="564"/>
      <c r="Q117" s="578"/>
      <c r="R117" s="556"/>
      <c r="S117" s="564"/>
      <c r="T117" s="566"/>
      <c r="U117" s="554"/>
      <c r="V117" s="125"/>
    </row>
    <row r="118" spans="2:25" ht="24.75" customHeight="1">
      <c r="B118" s="126"/>
      <c r="C118" s="150" t="s">
        <v>65</v>
      </c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2">
        <f>SUM(N114:N117)</f>
        <v>20</v>
      </c>
      <c r="O118" s="148" t="s">
        <v>17</v>
      </c>
      <c r="P118" s="153">
        <f>SUM(P114:P117)</f>
        <v>30</v>
      </c>
      <c r="Q118" s="152">
        <f>SUM(Q114:Q117)</f>
        <v>3</v>
      </c>
      <c r="R118" s="154" t="s">
        <v>17</v>
      </c>
      <c r="S118" s="153">
        <f>SUM(S114:S117)</f>
        <v>4</v>
      </c>
      <c r="T118" s="122">
        <f>SUM(T114:T117)</f>
        <v>1</v>
      </c>
      <c r="U118" s="123">
        <f>SUM(U114:U117)</f>
        <v>2</v>
      </c>
      <c r="V118" s="110"/>
      <c r="Y118" s="358"/>
    </row>
    <row r="119" spans="2:25" ht="24.75" customHeight="1">
      <c r="B119" s="126"/>
      <c r="C119" s="175" t="s">
        <v>66</v>
      </c>
      <c r="D119" s="174" t="str">
        <f>IF(T118&gt;U118,D109,IF(U118&gt;T118,D110,IF(U118+T118=0," ","CHYBA ZADÁNÍ")))</f>
        <v>Mexico</v>
      </c>
      <c r="E119" s="150"/>
      <c r="F119" s="150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75"/>
      <c r="V119" s="133"/>
      <c r="Y119" s="358"/>
    </row>
    <row r="120" spans="2:25" ht="15">
      <c r="B120" s="126"/>
      <c r="C120" s="8" t="s">
        <v>67</v>
      </c>
      <c r="G120" s="135"/>
      <c r="H120" s="135"/>
      <c r="I120" s="135"/>
      <c r="J120" s="135"/>
      <c r="K120" s="135"/>
      <c r="L120" s="135"/>
      <c r="M120" s="135"/>
      <c r="N120" s="133"/>
      <c r="O120" s="133"/>
      <c r="Q120" s="136"/>
      <c r="R120" s="136"/>
      <c r="S120" s="135"/>
      <c r="T120" s="135"/>
      <c r="U120" s="135"/>
      <c r="V120" s="133"/>
      <c r="Y120" s="358"/>
    </row>
    <row r="121" spans="3:21" ht="15">
      <c r="C121" s="136"/>
      <c r="D121" s="136"/>
      <c r="E121" s="136"/>
      <c r="F121" s="136"/>
      <c r="G121" s="136"/>
      <c r="H121" s="136"/>
      <c r="I121" s="136"/>
      <c r="J121" s="141" t="s">
        <v>52</v>
      </c>
      <c r="K121" s="141"/>
      <c r="L121" s="141"/>
      <c r="M121" s="136"/>
      <c r="N121" s="136"/>
      <c r="O121" s="136"/>
      <c r="P121" s="136"/>
      <c r="Q121" s="136"/>
      <c r="R121" s="136"/>
      <c r="S121" s="136"/>
      <c r="T121" s="141" t="s">
        <v>54</v>
      </c>
      <c r="U121" s="136"/>
    </row>
    <row r="122" spans="3:21" ht="15">
      <c r="C122" s="142" t="s">
        <v>68</v>
      </c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</row>
  </sheetData>
  <sheetProtection selectLockedCells="1"/>
  <mergeCells count="122">
    <mergeCell ref="Q116:Q117"/>
    <mergeCell ref="R116:R117"/>
    <mergeCell ref="B116:B117"/>
    <mergeCell ref="N116:N117"/>
    <mergeCell ref="O116:O117"/>
    <mergeCell ref="P116:P117"/>
    <mergeCell ref="E113:G113"/>
    <mergeCell ref="H113:J113"/>
    <mergeCell ref="K113:M113"/>
    <mergeCell ref="N113:P113"/>
    <mergeCell ref="Q91:Q92"/>
    <mergeCell ref="R91:R92"/>
    <mergeCell ref="Q113:S113"/>
    <mergeCell ref="S116:S117"/>
    <mergeCell ref="P106:U106"/>
    <mergeCell ref="P107:U107"/>
    <mergeCell ref="P108:U108"/>
    <mergeCell ref="P109:U109"/>
    <mergeCell ref="T116:T117"/>
    <mergeCell ref="U116:U117"/>
    <mergeCell ref="K88:M88"/>
    <mergeCell ref="N88:P88"/>
    <mergeCell ref="E112:M112"/>
    <mergeCell ref="N112:U112"/>
    <mergeCell ref="P110:U110"/>
    <mergeCell ref="T91:T92"/>
    <mergeCell ref="U91:U92"/>
    <mergeCell ref="P103:Q103"/>
    <mergeCell ref="T103:U103"/>
    <mergeCell ref="P104:U104"/>
    <mergeCell ref="P83:U83"/>
    <mergeCell ref="P84:U84"/>
    <mergeCell ref="Q88:S88"/>
    <mergeCell ref="B91:B92"/>
    <mergeCell ref="N91:N92"/>
    <mergeCell ref="O91:O92"/>
    <mergeCell ref="P91:P92"/>
    <mergeCell ref="S91:S92"/>
    <mergeCell ref="E88:G88"/>
    <mergeCell ref="H88:J88"/>
    <mergeCell ref="Q66:Q67"/>
    <mergeCell ref="R66:R67"/>
    <mergeCell ref="P81:U81"/>
    <mergeCell ref="P82:U82"/>
    <mergeCell ref="K63:M63"/>
    <mergeCell ref="N63:P63"/>
    <mergeCell ref="E87:M87"/>
    <mergeCell ref="N87:U87"/>
    <mergeCell ref="P85:U85"/>
    <mergeCell ref="T66:T67"/>
    <mergeCell ref="U66:U67"/>
    <mergeCell ref="P78:Q78"/>
    <mergeCell ref="T78:U78"/>
    <mergeCell ref="P79:U79"/>
    <mergeCell ref="P58:U58"/>
    <mergeCell ref="P59:U59"/>
    <mergeCell ref="Q63:S63"/>
    <mergeCell ref="B66:B67"/>
    <mergeCell ref="N66:N67"/>
    <mergeCell ref="O66:O67"/>
    <mergeCell ref="P66:P67"/>
    <mergeCell ref="S66:S67"/>
    <mergeCell ref="E63:G63"/>
    <mergeCell ref="H63:J63"/>
    <mergeCell ref="Q41:Q42"/>
    <mergeCell ref="R41:R42"/>
    <mergeCell ref="P56:U56"/>
    <mergeCell ref="P57:U57"/>
    <mergeCell ref="K38:M38"/>
    <mergeCell ref="N38:P38"/>
    <mergeCell ref="E62:M62"/>
    <mergeCell ref="N62:U62"/>
    <mergeCell ref="P60:U60"/>
    <mergeCell ref="T41:T42"/>
    <mergeCell ref="U41:U42"/>
    <mergeCell ref="P53:Q53"/>
    <mergeCell ref="T53:U53"/>
    <mergeCell ref="P54:U54"/>
    <mergeCell ref="P33:U33"/>
    <mergeCell ref="P34:U34"/>
    <mergeCell ref="Q38:S38"/>
    <mergeCell ref="B41:B42"/>
    <mergeCell ref="N41:N42"/>
    <mergeCell ref="O41:O42"/>
    <mergeCell ref="P41:P42"/>
    <mergeCell ref="S41:S42"/>
    <mergeCell ref="E38:G38"/>
    <mergeCell ref="H38:J38"/>
    <mergeCell ref="Q16:Q17"/>
    <mergeCell ref="R16:R17"/>
    <mergeCell ref="P31:U31"/>
    <mergeCell ref="P32:U32"/>
    <mergeCell ref="K13:M13"/>
    <mergeCell ref="N13:P13"/>
    <mergeCell ref="E37:M37"/>
    <mergeCell ref="N37:U37"/>
    <mergeCell ref="P35:U35"/>
    <mergeCell ref="T16:T17"/>
    <mergeCell ref="U16:U17"/>
    <mergeCell ref="P28:Q28"/>
    <mergeCell ref="T28:U28"/>
    <mergeCell ref="P29:U29"/>
    <mergeCell ref="E12:M12"/>
    <mergeCell ref="N12:U12"/>
    <mergeCell ref="Q13:S13"/>
    <mergeCell ref="B16:B17"/>
    <mergeCell ref="N16:N17"/>
    <mergeCell ref="O16:O17"/>
    <mergeCell ref="P16:P17"/>
    <mergeCell ref="S16:S17"/>
    <mergeCell ref="E13:G13"/>
    <mergeCell ref="H13:J13"/>
    <mergeCell ref="AB5:AG5"/>
    <mergeCell ref="P6:U6"/>
    <mergeCell ref="P7:U7"/>
    <mergeCell ref="P11:U11"/>
    <mergeCell ref="P9:U9"/>
    <mergeCell ref="P10:U10"/>
    <mergeCell ref="P3:Q3"/>
    <mergeCell ref="T3:U3"/>
    <mergeCell ref="P4:U4"/>
    <mergeCell ref="P8:U8"/>
  </mergeCells>
  <conditionalFormatting sqref="X6:X15">
    <cfRule type="cellIs" priority="9" dxfId="0" operator="notEqual" stopIfTrue="1">
      <formula>0</formula>
    </cfRule>
  </conditionalFormatting>
  <conditionalFormatting sqref="X31:X40">
    <cfRule type="cellIs" priority="4" dxfId="0" operator="notEqual" stopIfTrue="1">
      <formula>0</formula>
    </cfRule>
  </conditionalFormatting>
  <conditionalFormatting sqref="X56:X65">
    <cfRule type="cellIs" priority="3" dxfId="0" operator="notEqual" stopIfTrue="1">
      <formula>0</formula>
    </cfRule>
  </conditionalFormatting>
  <conditionalFormatting sqref="X81:X90">
    <cfRule type="cellIs" priority="2" dxfId="0" operator="notEqual" stopIfTrue="1">
      <formula>0</formula>
    </cfRule>
  </conditionalFormatting>
  <conditionalFormatting sqref="X106:X115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"/>
  <sheetViews>
    <sheetView zoomScalePageLayoutView="0" workbookViewId="0" topLeftCell="A27">
      <selection activeCell="U21" sqref="U21"/>
    </sheetView>
  </sheetViews>
  <sheetFormatPr defaultColWidth="10.28125" defaultRowHeight="12.75"/>
  <cols>
    <col min="1" max="1" width="4.140625" style="1" customWidth="1"/>
    <col min="2" max="2" width="7.57421875" style="1" customWidth="1"/>
    <col min="3" max="3" width="14.8515625" style="1" customWidth="1"/>
    <col min="4" max="4" width="3.28125" style="1" customWidth="1"/>
    <col min="5" max="5" width="14.57421875" style="1" customWidth="1"/>
    <col min="6" max="6" width="4.7109375" style="1" customWidth="1"/>
    <col min="7" max="7" width="1.421875" style="1" customWidth="1"/>
    <col min="8" max="8" width="5.00390625" style="1" customWidth="1"/>
    <col min="9" max="10" width="4.28125" style="1" customWidth="1"/>
    <col min="11" max="11" width="14.28125" style="1" customWidth="1"/>
    <col min="12" max="12" width="6.28125" style="1" customWidth="1"/>
    <col min="13" max="13" width="4.28125" style="1" customWidth="1"/>
    <col min="14" max="14" width="12.00390625" style="1" customWidth="1"/>
    <col min="15" max="15" width="2.00390625" style="1" customWidth="1"/>
    <col min="16" max="16" width="7.8515625" style="1" customWidth="1"/>
    <col min="17" max="18" width="4.28125" style="1" customWidth="1"/>
    <col min="19" max="19" width="2.00390625" style="1" customWidth="1"/>
    <col min="20" max="21" width="4.28125" style="1" customWidth="1"/>
    <col min="22" max="22" width="1.8515625" style="1" customWidth="1"/>
    <col min="23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2.140625" style="1" customWidth="1"/>
    <col min="29" max="30" width="4.140625" style="1" customWidth="1"/>
    <col min="31" max="31" width="10.28125" style="1" customWidth="1"/>
    <col min="32" max="42" width="4.28125" style="1" customWidth="1"/>
    <col min="43" max="16384" width="10.28125" style="1" customWidth="1"/>
  </cols>
  <sheetData>
    <row r="1" spans="5:14" ht="18">
      <c r="E1" s="182" t="s">
        <v>71</v>
      </c>
      <c r="K1" s="31">
        <v>2015</v>
      </c>
      <c r="M1" s="243"/>
      <c r="N1" s="243"/>
    </row>
    <row r="2" spans="5:14" ht="27.75" customHeight="1">
      <c r="E2" s="2" t="s">
        <v>122</v>
      </c>
      <c r="M2" s="243"/>
      <c r="N2" s="244" t="s">
        <v>0</v>
      </c>
    </row>
    <row r="3" spans="4:34" ht="15.75">
      <c r="D3" s="3" t="s">
        <v>1</v>
      </c>
      <c r="E3" s="4"/>
      <c r="F3" s="100"/>
      <c r="G3" s="100"/>
      <c r="H3" s="100"/>
      <c r="I3" s="100"/>
      <c r="J3" s="100"/>
      <c r="M3" s="245" t="s">
        <v>1</v>
      </c>
      <c r="N3" s="246" t="s">
        <v>2</v>
      </c>
      <c r="T3" s="5" t="s">
        <v>3</v>
      </c>
      <c r="AH3" s="5" t="s">
        <v>72</v>
      </c>
    </row>
    <row r="4" spans="3:30" ht="15">
      <c r="C4" s="5" t="s">
        <v>4</v>
      </c>
      <c r="D4" s="66">
        <v>9</v>
      </c>
      <c r="E4" s="6" t="str">
        <f>VLOOKUP(D4,M4:N13,2)</f>
        <v>Nová Bělá</v>
      </c>
      <c r="I4" s="7" t="s">
        <v>5</v>
      </c>
      <c r="J4" s="8"/>
      <c r="M4" s="247">
        <v>1</v>
      </c>
      <c r="N4" s="381" t="s">
        <v>169</v>
      </c>
      <c r="P4" s="1" t="s">
        <v>6</v>
      </c>
      <c r="Q4" s="5">
        <v>1</v>
      </c>
      <c r="R4" s="5">
        <v>10</v>
      </c>
      <c r="S4" s="10"/>
      <c r="T4" s="5">
        <v>2</v>
      </c>
      <c r="U4" s="5">
        <v>9</v>
      </c>
      <c r="V4" s="10"/>
      <c r="W4" s="5">
        <v>3</v>
      </c>
      <c r="X4" s="5">
        <v>8</v>
      </c>
      <c r="Y4" s="10"/>
      <c r="Z4" s="5">
        <v>4</v>
      </c>
      <c r="AA4" s="5">
        <v>7</v>
      </c>
      <c r="AB4" s="10"/>
      <c r="AC4" s="5">
        <v>5</v>
      </c>
      <c r="AD4" s="5">
        <v>6</v>
      </c>
    </row>
    <row r="5" spans="2:35" ht="15.75">
      <c r="B5" s="11"/>
      <c r="C5" s="12" t="s">
        <v>7</v>
      </c>
      <c r="D5" s="13"/>
      <c r="E5" s="14" t="s">
        <v>8</v>
      </c>
      <c r="F5" s="531" t="s">
        <v>9</v>
      </c>
      <c r="G5" s="532"/>
      <c r="H5" s="533"/>
      <c r="I5" s="15" t="s">
        <v>10</v>
      </c>
      <c r="J5" s="16" t="s">
        <v>11</v>
      </c>
      <c r="K5" s="17" t="s">
        <v>12</v>
      </c>
      <c r="M5" s="247">
        <v>2</v>
      </c>
      <c r="N5" s="381" t="s">
        <v>123</v>
      </c>
      <c r="P5" s="1" t="s">
        <v>13</v>
      </c>
      <c r="Q5" s="5">
        <v>10</v>
      </c>
      <c r="R5" s="5">
        <v>6</v>
      </c>
      <c r="S5" s="10"/>
      <c r="T5" s="5">
        <v>7</v>
      </c>
      <c r="U5" s="5">
        <v>5</v>
      </c>
      <c r="V5" s="10"/>
      <c r="W5" s="5">
        <v>8</v>
      </c>
      <c r="X5" s="5">
        <v>4</v>
      </c>
      <c r="Y5" s="10"/>
      <c r="Z5" s="5">
        <v>9</v>
      </c>
      <c r="AA5" s="5">
        <v>3</v>
      </c>
      <c r="AB5" s="10"/>
      <c r="AC5" s="5">
        <v>1</v>
      </c>
      <c r="AD5" s="5">
        <v>2</v>
      </c>
      <c r="AG5" s="531" t="s">
        <v>9</v>
      </c>
      <c r="AH5" s="532"/>
      <c r="AI5" s="533"/>
    </row>
    <row r="6" spans="2:35" ht="15.75">
      <c r="B6" s="413" t="s">
        <v>14</v>
      </c>
      <c r="C6" s="337"/>
      <c r="D6" s="338"/>
      <c r="E6" s="338"/>
      <c r="F6" s="156"/>
      <c r="G6" s="157"/>
      <c r="H6" s="156"/>
      <c r="I6" s="379"/>
      <c r="J6" s="379"/>
      <c r="K6" s="380"/>
      <c r="M6" s="247">
        <v>3</v>
      </c>
      <c r="N6" s="381" t="s">
        <v>121</v>
      </c>
      <c r="P6" s="1" t="s">
        <v>15</v>
      </c>
      <c r="Q6" s="5">
        <v>2</v>
      </c>
      <c r="R6" s="5">
        <v>10</v>
      </c>
      <c r="S6" s="10"/>
      <c r="T6" s="5">
        <v>3</v>
      </c>
      <c r="U6" s="5">
        <v>1</v>
      </c>
      <c r="V6" s="10"/>
      <c r="W6" s="5">
        <v>4</v>
      </c>
      <c r="X6" s="5">
        <v>9</v>
      </c>
      <c r="Y6" s="10"/>
      <c r="Z6" s="5">
        <v>5</v>
      </c>
      <c r="AA6" s="5">
        <v>8</v>
      </c>
      <c r="AB6" s="10"/>
      <c r="AC6" s="5">
        <v>6</v>
      </c>
      <c r="AD6" s="5">
        <v>7</v>
      </c>
      <c r="AG6" s="19"/>
      <c r="AH6" s="19"/>
      <c r="AI6" s="19"/>
    </row>
    <row r="7" spans="1:35" ht="15.75">
      <c r="A7" s="1">
        <v>7</v>
      </c>
      <c r="B7" s="283" t="s">
        <v>157</v>
      </c>
      <c r="C7" s="382" t="str">
        <f>N4</f>
        <v>Mexico</v>
      </c>
      <c r="D7" s="383" t="s">
        <v>16</v>
      </c>
      <c r="E7" s="384" t="str">
        <f>N13</f>
        <v>Proskovice B</v>
      </c>
      <c r="F7" s="188">
        <v>2</v>
      </c>
      <c r="G7" s="310" t="s">
        <v>17</v>
      </c>
      <c r="H7" s="189">
        <v>1</v>
      </c>
      <c r="I7" s="366">
        <v>2</v>
      </c>
      <c r="J7" s="367">
        <v>1</v>
      </c>
      <c r="K7" s="423" t="s">
        <v>194</v>
      </c>
      <c r="M7" s="247">
        <v>4</v>
      </c>
      <c r="N7" s="381" t="s">
        <v>168</v>
      </c>
      <c r="P7" s="1" t="s">
        <v>18</v>
      </c>
      <c r="Q7" s="5">
        <v>10</v>
      </c>
      <c r="R7" s="5">
        <v>7</v>
      </c>
      <c r="S7" s="10"/>
      <c r="T7" s="5">
        <v>8</v>
      </c>
      <c r="U7" s="5">
        <v>6</v>
      </c>
      <c r="V7" s="10"/>
      <c r="W7" s="5">
        <v>9</v>
      </c>
      <c r="X7" s="5">
        <v>5</v>
      </c>
      <c r="Y7" s="10"/>
      <c r="Z7" s="5">
        <v>1</v>
      </c>
      <c r="AA7" s="5">
        <v>4</v>
      </c>
      <c r="AB7" s="10"/>
      <c r="AC7" s="5">
        <v>2</v>
      </c>
      <c r="AD7" s="5">
        <v>3</v>
      </c>
      <c r="AG7" s="188" t="s">
        <v>36</v>
      </c>
      <c r="AH7" s="310" t="s">
        <v>17</v>
      </c>
      <c r="AI7" s="189" t="s">
        <v>36</v>
      </c>
    </row>
    <row r="8" spans="1:35" ht="15.75">
      <c r="A8" s="1">
        <f>1+A7</f>
        <v>8</v>
      </c>
      <c r="B8" s="284"/>
      <c r="C8" s="288" t="str">
        <f>N5</f>
        <v>Stará Ves</v>
      </c>
      <c r="D8" s="20" t="s">
        <v>16</v>
      </c>
      <c r="E8" s="21" t="str">
        <f>N12</f>
        <v>Nová Bělá</v>
      </c>
      <c r="F8" s="184">
        <v>0</v>
      </c>
      <c r="G8" s="311" t="s">
        <v>17</v>
      </c>
      <c r="H8" s="185">
        <v>3</v>
      </c>
      <c r="I8" s="372">
        <v>0</v>
      </c>
      <c r="J8" s="373">
        <v>2</v>
      </c>
      <c r="K8" s="484" t="s">
        <v>258</v>
      </c>
      <c r="L8" s="65"/>
      <c r="M8" s="247">
        <v>5</v>
      </c>
      <c r="N8" s="381" t="s">
        <v>120</v>
      </c>
      <c r="P8" s="1" t="s">
        <v>19</v>
      </c>
      <c r="Q8" s="5">
        <v>3</v>
      </c>
      <c r="R8" s="5">
        <v>10</v>
      </c>
      <c r="S8" s="10"/>
      <c r="T8" s="5">
        <v>4</v>
      </c>
      <c r="U8" s="5">
        <v>2</v>
      </c>
      <c r="V8" s="10"/>
      <c r="W8" s="5">
        <v>5</v>
      </c>
      <c r="X8" s="5">
        <v>1</v>
      </c>
      <c r="Y8" s="10"/>
      <c r="Z8" s="5">
        <v>6</v>
      </c>
      <c r="AA8" s="5">
        <v>9</v>
      </c>
      <c r="AB8" s="10"/>
      <c r="AC8" s="5">
        <v>7</v>
      </c>
      <c r="AD8" s="5">
        <v>8</v>
      </c>
      <c r="AG8" s="184" t="s">
        <v>36</v>
      </c>
      <c r="AH8" s="311" t="s">
        <v>17</v>
      </c>
      <c r="AI8" s="185" t="s">
        <v>36</v>
      </c>
    </row>
    <row r="9" spans="1:35" ht="15.75">
      <c r="A9" s="1">
        <f aca="true" t="shared" si="0" ref="A9:A59">1+A8</f>
        <v>9</v>
      </c>
      <c r="B9" s="284"/>
      <c r="C9" s="385" t="str">
        <f>N6</f>
        <v>Hukvaldy</v>
      </c>
      <c r="D9" s="386" t="s">
        <v>16</v>
      </c>
      <c r="E9" s="387" t="str">
        <f>N11</f>
        <v>Volný LOS</v>
      </c>
      <c r="F9" s="464" t="s">
        <v>36</v>
      </c>
      <c r="G9" s="465" t="s">
        <v>17</v>
      </c>
      <c r="H9" s="466" t="s">
        <v>36</v>
      </c>
      <c r="I9" s="467"/>
      <c r="J9" s="468"/>
      <c r="K9" s="469"/>
      <c r="L9" s="65"/>
      <c r="M9" s="247">
        <v>6</v>
      </c>
      <c r="N9" s="381" t="s">
        <v>166</v>
      </c>
      <c r="P9" s="1" t="s">
        <v>20</v>
      </c>
      <c r="Q9" s="5">
        <v>10</v>
      </c>
      <c r="R9" s="5">
        <v>8</v>
      </c>
      <c r="S9" s="10"/>
      <c r="T9" s="5">
        <v>9</v>
      </c>
      <c r="U9" s="5">
        <v>7</v>
      </c>
      <c r="V9" s="10"/>
      <c r="W9" s="5">
        <v>1</v>
      </c>
      <c r="X9" s="5">
        <v>6</v>
      </c>
      <c r="Y9" s="10"/>
      <c r="Z9" s="5">
        <v>2</v>
      </c>
      <c r="AA9" s="5">
        <v>5</v>
      </c>
      <c r="AB9" s="10"/>
      <c r="AC9" s="5">
        <v>3</v>
      </c>
      <c r="AD9" s="5">
        <v>4</v>
      </c>
      <c r="AG9" s="184" t="s">
        <v>36</v>
      </c>
      <c r="AH9" s="311" t="s">
        <v>17</v>
      </c>
      <c r="AI9" s="185" t="s">
        <v>36</v>
      </c>
    </row>
    <row r="10" spans="1:35" ht="15.75">
      <c r="A10" s="1">
        <f t="shared" si="0"/>
        <v>10</v>
      </c>
      <c r="B10" s="284"/>
      <c r="C10" s="288" t="str">
        <f>N7</f>
        <v>Hrabová</v>
      </c>
      <c r="D10" s="20" t="s">
        <v>16</v>
      </c>
      <c r="E10" s="21" t="str">
        <f>N10</f>
        <v>Krmelín B</v>
      </c>
      <c r="F10" s="184">
        <v>3</v>
      </c>
      <c r="G10" s="311" t="s">
        <v>17</v>
      </c>
      <c r="H10" s="185">
        <v>0</v>
      </c>
      <c r="I10" s="372">
        <v>2</v>
      </c>
      <c r="J10" s="373">
        <v>1</v>
      </c>
      <c r="K10" s="424" t="s">
        <v>194</v>
      </c>
      <c r="M10" s="247">
        <v>7</v>
      </c>
      <c r="N10" s="381" t="s">
        <v>167</v>
      </c>
      <c r="P10" s="1" t="s">
        <v>21</v>
      </c>
      <c r="Q10" s="5">
        <v>4</v>
      </c>
      <c r="R10" s="5">
        <v>10</v>
      </c>
      <c r="S10" s="10"/>
      <c r="T10" s="5">
        <v>5</v>
      </c>
      <c r="U10" s="5">
        <v>3</v>
      </c>
      <c r="V10" s="10"/>
      <c r="W10" s="5">
        <v>6</v>
      </c>
      <c r="X10" s="5">
        <v>2</v>
      </c>
      <c r="Y10" s="10"/>
      <c r="Z10" s="5">
        <v>7</v>
      </c>
      <c r="AA10" s="5">
        <v>1</v>
      </c>
      <c r="AB10" s="10"/>
      <c r="AC10" s="5">
        <v>8</v>
      </c>
      <c r="AD10" s="5">
        <v>9</v>
      </c>
      <c r="AG10" s="184" t="s">
        <v>36</v>
      </c>
      <c r="AH10" s="311" t="s">
        <v>17</v>
      </c>
      <c r="AI10" s="185" t="s">
        <v>36</v>
      </c>
    </row>
    <row r="11" spans="1:35" ht="15.75">
      <c r="A11" s="1">
        <f t="shared" si="0"/>
        <v>11</v>
      </c>
      <c r="B11" s="284"/>
      <c r="C11" s="289" t="str">
        <f>N8</f>
        <v>Hrabůvka B</v>
      </c>
      <c r="D11" s="23" t="s">
        <v>16</v>
      </c>
      <c r="E11" s="24" t="str">
        <f>N9</f>
        <v>Výškovice B</v>
      </c>
      <c r="F11" s="190">
        <v>1</v>
      </c>
      <c r="G11" s="312" t="s">
        <v>17</v>
      </c>
      <c r="H11" s="191">
        <v>2</v>
      </c>
      <c r="I11" s="377">
        <v>1</v>
      </c>
      <c r="J11" s="378">
        <v>2</v>
      </c>
      <c r="K11" s="425" t="s">
        <v>194</v>
      </c>
      <c r="M11" s="247">
        <v>8</v>
      </c>
      <c r="N11" s="381" t="s">
        <v>156</v>
      </c>
      <c r="P11" s="1" t="s">
        <v>111</v>
      </c>
      <c r="Q11" s="5">
        <v>10</v>
      </c>
      <c r="R11" s="5">
        <v>9</v>
      </c>
      <c r="S11" s="10"/>
      <c r="T11" s="5">
        <v>1</v>
      </c>
      <c r="U11" s="5">
        <v>8</v>
      </c>
      <c r="V11" s="10"/>
      <c r="W11" s="5">
        <v>2</v>
      </c>
      <c r="X11" s="5">
        <v>7</v>
      </c>
      <c r="Y11" s="10"/>
      <c r="Z11" s="5">
        <v>3</v>
      </c>
      <c r="AA11" s="5">
        <v>6</v>
      </c>
      <c r="AB11" s="10"/>
      <c r="AC11" s="5">
        <v>4</v>
      </c>
      <c r="AD11" s="5">
        <v>5</v>
      </c>
      <c r="AG11" s="190" t="s">
        <v>36</v>
      </c>
      <c r="AH11" s="312" t="s">
        <v>17</v>
      </c>
      <c r="AI11" s="191" t="s">
        <v>36</v>
      </c>
    </row>
    <row r="12" spans="1:35" ht="15.75">
      <c r="A12" s="1">
        <f t="shared" si="0"/>
        <v>12</v>
      </c>
      <c r="B12" s="25" t="s">
        <v>22</v>
      </c>
      <c r="C12" s="18"/>
      <c r="D12" s="18"/>
      <c r="E12" s="18"/>
      <c r="F12" s="156"/>
      <c r="G12" s="157"/>
      <c r="H12" s="156"/>
      <c r="I12" s="374"/>
      <c r="J12" s="374"/>
      <c r="K12" s="242"/>
      <c r="M12" s="247">
        <v>9</v>
      </c>
      <c r="N12" s="381" t="s">
        <v>118</v>
      </c>
      <c r="P12" s="1" t="s">
        <v>112</v>
      </c>
      <c r="Q12" s="5">
        <v>5</v>
      </c>
      <c r="R12" s="5">
        <v>10</v>
      </c>
      <c r="S12" s="10"/>
      <c r="T12" s="5">
        <v>6</v>
      </c>
      <c r="U12" s="5">
        <v>4</v>
      </c>
      <c r="V12" s="10"/>
      <c r="W12" s="5">
        <v>7</v>
      </c>
      <c r="X12" s="5">
        <v>3</v>
      </c>
      <c r="Y12" s="10"/>
      <c r="Z12" s="5">
        <v>8</v>
      </c>
      <c r="AA12" s="5">
        <v>2</v>
      </c>
      <c r="AB12" s="10"/>
      <c r="AC12" s="5">
        <v>9</v>
      </c>
      <c r="AD12" s="5">
        <v>1</v>
      </c>
      <c r="AG12" s="26"/>
      <c r="AH12" s="27"/>
      <c r="AI12" s="26"/>
    </row>
    <row r="13" spans="1:35" ht="15.75">
      <c r="A13" s="1">
        <f t="shared" si="0"/>
        <v>13</v>
      </c>
      <c r="B13" s="283" t="s">
        <v>158</v>
      </c>
      <c r="C13" s="382" t="str">
        <f>N13</f>
        <v>Proskovice B</v>
      </c>
      <c r="D13" s="383" t="s">
        <v>16</v>
      </c>
      <c r="E13" s="384" t="str">
        <f>N9</f>
        <v>Výškovice B</v>
      </c>
      <c r="F13" s="188">
        <v>1</v>
      </c>
      <c r="G13" s="310" t="s">
        <v>17</v>
      </c>
      <c r="H13" s="189">
        <v>2</v>
      </c>
      <c r="I13" s="375">
        <v>1</v>
      </c>
      <c r="J13" s="376">
        <v>2</v>
      </c>
      <c r="K13" s="423" t="s">
        <v>194</v>
      </c>
      <c r="M13" s="247">
        <v>10</v>
      </c>
      <c r="N13" s="381" t="s">
        <v>117</v>
      </c>
      <c r="AG13" s="188" t="s">
        <v>36</v>
      </c>
      <c r="AH13" s="310" t="s">
        <v>17</v>
      </c>
      <c r="AI13" s="189" t="s">
        <v>36</v>
      </c>
    </row>
    <row r="14" spans="1:35" ht="15.75">
      <c r="A14" s="1">
        <f t="shared" si="0"/>
        <v>14</v>
      </c>
      <c r="B14" s="284"/>
      <c r="C14" s="288" t="str">
        <f>N10</f>
        <v>Krmelín B</v>
      </c>
      <c r="D14" s="20" t="s">
        <v>16</v>
      </c>
      <c r="E14" s="21" t="str">
        <f>N8</f>
        <v>Hrabůvka B</v>
      </c>
      <c r="F14" s="184">
        <v>0</v>
      </c>
      <c r="G14" s="311" t="s">
        <v>17</v>
      </c>
      <c r="H14" s="185">
        <v>3</v>
      </c>
      <c r="I14" s="372">
        <v>1</v>
      </c>
      <c r="J14" s="373">
        <v>2</v>
      </c>
      <c r="K14" s="424" t="s">
        <v>194</v>
      </c>
      <c r="M14" s="247"/>
      <c r="AA14" s="28"/>
      <c r="AB14" s="28"/>
      <c r="AC14" s="28"/>
      <c r="AD14" s="28"/>
      <c r="AG14" s="184" t="s">
        <v>36</v>
      </c>
      <c r="AH14" s="311" t="s">
        <v>17</v>
      </c>
      <c r="AI14" s="185" t="s">
        <v>36</v>
      </c>
    </row>
    <row r="15" spans="1:35" ht="15.75">
      <c r="A15" s="1">
        <f t="shared" si="0"/>
        <v>15</v>
      </c>
      <c r="B15" s="284"/>
      <c r="C15" s="385" t="str">
        <f>N11</f>
        <v>Volný LOS</v>
      </c>
      <c r="D15" s="386"/>
      <c r="E15" s="387" t="str">
        <f>N7</f>
        <v>Hrabová</v>
      </c>
      <c r="F15" s="464" t="s">
        <v>36</v>
      </c>
      <c r="G15" s="465" t="s">
        <v>17</v>
      </c>
      <c r="H15" s="466" t="s">
        <v>36</v>
      </c>
      <c r="I15" s="467"/>
      <c r="J15" s="468"/>
      <c r="K15" s="469"/>
      <c r="L15" s="65"/>
      <c r="M15" s="247"/>
      <c r="AA15" s="28"/>
      <c r="AB15" s="28"/>
      <c r="AC15" s="28"/>
      <c r="AD15" s="28"/>
      <c r="AG15" s="184" t="s">
        <v>36</v>
      </c>
      <c r="AH15" s="311" t="s">
        <v>17</v>
      </c>
      <c r="AI15" s="185" t="s">
        <v>36</v>
      </c>
    </row>
    <row r="16" spans="1:35" ht="15.75">
      <c r="A16" s="1">
        <f t="shared" si="0"/>
        <v>16</v>
      </c>
      <c r="B16" s="284"/>
      <c r="C16" s="288" t="str">
        <f>N12</f>
        <v>Nová Bělá</v>
      </c>
      <c r="D16" s="20" t="s">
        <v>16</v>
      </c>
      <c r="E16" s="21" t="str">
        <f>N6</f>
        <v>Hukvaldy</v>
      </c>
      <c r="F16" s="184">
        <v>2</v>
      </c>
      <c r="G16" s="311" t="s">
        <v>17</v>
      </c>
      <c r="H16" s="185">
        <v>1</v>
      </c>
      <c r="I16" s="372">
        <v>2</v>
      </c>
      <c r="J16" s="373">
        <v>1</v>
      </c>
      <c r="K16" s="424" t="s">
        <v>194</v>
      </c>
      <c r="M16" s="247"/>
      <c r="N16" s="381"/>
      <c r="P16" s="65"/>
      <c r="AA16" s="28"/>
      <c r="AB16" s="28"/>
      <c r="AC16" s="28"/>
      <c r="AD16" s="28"/>
      <c r="AG16" s="184" t="s">
        <v>36</v>
      </c>
      <c r="AH16" s="311" t="s">
        <v>17</v>
      </c>
      <c r="AI16" s="185" t="s">
        <v>36</v>
      </c>
    </row>
    <row r="17" spans="1:35" ht="15.75">
      <c r="A17" s="1">
        <f t="shared" si="0"/>
        <v>17</v>
      </c>
      <c r="B17" s="284"/>
      <c r="C17" s="289" t="str">
        <f>N4</f>
        <v>Mexico</v>
      </c>
      <c r="D17" s="23" t="s">
        <v>16</v>
      </c>
      <c r="E17" s="24" t="str">
        <f>N5</f>
        <v>Stará Ves</v>
      </c>
      <c r="F17" s="190">
        <v>3</v>
      </c>
      <c r="G17" s="312" t="s">
        <v>17</v>
      </c>
      <c r="H17" s="191">
        <v>0</v>
      </c>
      <c r="I17" s="377">
        <v>2</v>
      </c>
      <c r="J17" s="378">
        <v>1</v>
      </c>
      <c r="K17" s="425" t="s">
        <v>194</v>
      </c>
      <c r="M17" s="247"/>
      <c r="N17" s="381"/>
      <c r="P17" s="65"/>
      <c r="AA17" s="29"/>
      <c r="AB17" s="29"/>
      <c r="AC17" s="29"/>
      <c r="AD17" s="29"/>
      <c r="AG17" s="190" t="s">
        <v>36</v>
      </c>
      <c r="AH17" s="312" t="s">
        <v>17</v>
      </c>
      <c r="AI17" s="191" t="s">
        <v>36</v>
      </c>
    </row>
    <row r="18" spans="1:35" ht="15.75">
      <c r="A18" s="1">
        <f t="shared" si="0"/>
        <v>18</v>
      </c>
      <c r="B18" s="412" t="s">
        <v>24</v>
      </c>
      <c r="C18" s="290"/>
      <c r="D18" s="18"/>
      <c r="E18" s="18"/>
      <c r="F18" s="186"/>
      <c r="G18" s="187"/>
      <c r="H18" s="186"/>
      <c r="I18" s="374"/>
      <c r="J18" s="374"/>
      <c r="K18" s="242"/>
      <c r="M18" s="247"/>
      <c r="N18" s="381"/>
      <c r="P18" s="65"/>
      <c r="AA18" s="29"/>
      <c r="AB18" s="29"/>
      <c r="AC18" s="29"/>
      <c r="AD18" s="29"/>
      <c r="AG18" s="156"/>
      <c r="AH18" s="157"/>
      <c r="AI18" s="156"/>
    </row>
    <row r="19" spans="1:35" ht="15.75">
      <c r="A19" s="1">
        <f t="shared" si="0"/>
        <v>19</v>
      </c>
      <c r="B19" s="283" t="s">
        <v>159</v>
      </c>
      <c r="C19" s="382" t="str">
        <f>N13</f>
        <v>Proskovice B</v>
      </c>
      <c r="D19" s="383" t="s">
        <v>16</v>
      </c>
      <c r="E19" s="384" t="str">
        <f>N10</f>
        <v>Krmelín B</v>
      </c>
      <c r="F19" s="188">
        <v>1</v>
      </c>
      <c r="G19" s="310" t="s">
        <v>17</v>
      </c>
      <c r="H19" s="189">
        <v>2</v>
      </c>
      <c r="I19" s="375">
        <v>1</v>
      </c>
      <c r="J19" s="376">
        <v>2</v>
      </c>
      <c r="K19" s="423" t="s">
        <v>194</v>
      </c>
      <c r="M19" s="247"/>
      <c r="N19" s="381"/>
      <c r="P19" s="65"/>
      <c r="AG19" s="188" t="s">
        <v>36</v>
      </c>
      <c r="AH19" s="310" t="s">
        <v>17</v>
      </c>
      <c r="AI19" s="189" t="s">
        <v>36</v>
      </c>
    </row>
    <row r="20" spans="1:35" ht="15.75">
      <c r="A20" s="1">
        <f t="shared" si="0"/>
        <v>20</v>
      </c>
      <c r="B20" s="283"/>
      <c r="C20" s="391" t="str">
        <f>N11</f>
        <v>Volný LOS</v>
      </c>
      <c r="D20" s="392"/>
      <c r="E20" s="393" t="str">
        <f>N9</f>
        <v>Výškovice B</v>
      </c>
      <c r="F20" s="464" t="s">
        <v>36</v>
      </c>
      <c r="G20" s="465" t="s">
        <v>17</v>
      </c>
      <c r="H20" s="466" t="s">
        <v>36</v>
      </c>
      <c r="I20" s="467"/>
      <c r="J20" s="468"/>
      <c r="K20" s="469"/>
      <c r="M20" s="247"/>
      <c r="N20" s="381"/>
      <c r="AA20" s="29"/>
      <c r="AB20" s="29"/>
      <c r="AC20" s="29"/>
      <c r="AD20" s="29"/>
      <c r="AG20" s="184" t="s">
        <v>36</v>
      </c>
      <c r="AH20" s="311" t="s">
        <v>17</v>
      </c>
      <c r="AI20" s="185" t="s">
        <v>36</v>
      </c>
    </row>
    <row r="21" spans="1:35" ht="15.75">
      <c r="A21" s="1">
        <f t="shared" si="0"/>
        <v>21</v>
      </c>
      <c r="B21" s="284"/>
      <c r="C21" s="288" t="str">
        <f>N12</f>
        <v>Nová Bělá</v>
      </c>
      <c r="D21" s="20" t="s">
        <v>16</v>
      </c>
      <c r="E21" s="21" t="str">
        <f>N8</f>
        <v>Hrabůvka B</v>
      </c>
      <c r="F21" s="184">
        <v>0</v>
      </c>
      <c r="G21" s="311" t="s">
        <v>17</v>
      </c>
      <c r="H21" s="185">
        <v>3</v>
      </c>
      <c r="I21" s="372">
        <v>0</v>
      </c>
      <c r="J21" s="373">
        <v>2</v>
      </c>
      <c r="K21" s="484" t="s">
        <v>258</v>
      </c>
      <c r="L21" s="65"/>
      <c r="M21" s="247"/>
      <c r="N21" s="381"/>
      <c r="AA21" s="29"/>
      <c r="AB21" s="29"/>
      <c r="AC21" s="29"/>
      <c r="AD21" s="29"/>
      <c r="AG21" s="184" t="s">
        <v>36</v>
      </c>
      <c r="AH21" s="311" t="s">
        <v>17</v>
      </c>
      <c r="AI21" s="185" t="s">
        <v>36</v>
      </c>
    </row>
    <row r="22" spans="1:35" ht="15.75">
      <c r="A22" s="1">
        <f t="shared" si="0"/>
        <v>22</v>
      </c>
      <c r="B22" s="284"/>
      <c r="C22" s="288" t="str">
        <f>N4</f>
        <v>Mexico</v>
      </c>
      <c r="D22" s="20" t="s">
        <v>16</v>
      </c>
      <c r="E22" s="21" t="str">
        <f>N7</f>
        <v>Hrabová</v>
      </c>
      <c r="F22" s="184">
        <v>2</v>
      </c>
      <c r="G22" s="311" t="s">
        <v>17</v>
      </c>
      <c r="H22" s="185">
        <v>1</v>
      </c>
      <c r="I22" s="372">
        <v>2</v>
      </c>
      <c r="J22" s="373">
        <v>1</v>
      </c>
      <c r="K22" s="424" t="s">
        <v>194</v>
      </c>
      <c r="M22" s="247"/>
      <c r="N22" s="381"/>
      <c r="AA22" s="29"/>
      <c r="AB22" s="29"/>
      <c r="AC22" s="29"/>
      <c r="AD22" s="29"/>
      <c r="AG22" s="184" t="s">
        <v>36</v>
      </c>
      <c r="AH22" s="311" t="s">
        <v>17</v>
      </c>
      <c r="AI22" s="185" t="s">
        <v>36</v>
      </c>
    </row>
    <row r="23" spans="1:35" ht="15.75">
      <c r="A23" s="1">
        <f t="shared" si="0"/>
        <v>23</v>
      </c>
      <c r="B23" s="284"/>
      <c r="C23" s="289" t="str">
        <f>N5</f>
        <v>Stará Ves</v>
      </c>
      <c r="D23" s="23" t="s">
        <v>16</v>
      </c>
      <c r="E23" s="24" t="str">
        <f>N6</f>
        <v>Hukvaldy</v>
      </c>
      <c r="F23" s="190">
        <v>0</v>
      </c>
      <c r="G23" s="312" t="s">
        <v>17</v>
      </c>
      <c r="H23" s="191">
        <v>3</v>
      </c>
      <c r="I23" s="377">
        <v>0</v>
      </c>
      <c r="J23" s="369">
        <v>2</v>
      </c>
      <c r="K23" s="485" t="s">
        <v>258</v>
      </c>
      <c r="L23" s="65"/>
      <c r="M23" s="247"/>
      <c r="N23" s="381"/>
      <c r="AA23" s="29"/>
      <c r="AB23" s="29"/>
      <c r="AC23" s="29"/>
      <c r="AD23" s="29"/>
      <c r="AG23" s="190" t="s">
        <v>36</v>
      </c>
      <c r="AH23" s="312" t="s">
        <v>17</v>
      </c>
      <c r="AI23" s="191" t="s">
        <v>36</v>
      </c>
    </row>
    <row r="24" spans="1:35" ht="15.75">
      <c r="A24" s="1">
        <f t="shared" si="0"/>
        <v>24</v>
      </c>
      <c r="B24" s="412" t="s">
        <v>23</v>
      </c>
      <c r="C24" s="290"/>
      <c r="D24" s="18"/>
      <c r="E24" s="18"/>
      <c r="F24" s="156"/>
      <c r="G24" s="157"/>
      <c r="H24" s="156"/>
      <c r="I24" s="374"/>
      <c r="J24" s="374"/>
      <c r="K24" s="242"/>
      <c r="M24" s="247"/>
      <c r="N24" s="381"/>
      <c r="P24" s="65"/>
      <c r="AA24" s="29"/>
      <c r="AB24" s="29"/>
      <c r="AC24" s="29"/>
      <c r="AD24" s="29"/>
      <c r="AG24" s="156"/>
      <c r="AH24" s="157"/>
      <c r="AI24" s="156"/>
    </row>
    <row r="25" spans="1:35" ht="15.75">
      <c r="A25" s="1">
        <f t="shared" si="0"/>
        <v>25</v>
      </c>
      <c r="B25" s="284" t="s">
        <v>160</v>
      </c>
      <c r="C25" s="382" t="str">
        <f>N5</f>
        <v>Stará Ves</v>
      </c>
      <c r="D25" s="383" t="s">
        <v>16</v>
      </c>
      <c r="E25" s="384" t="str">
        <f>N13</f>
        <v>Proskovice B</v>
      </c>
      <c r="F25" s="188">
        <v>0</v>
      </c>
      <c r="G25" s="310" t="s">
        <v>17</v>
      </c>
      <c r="H25" s="189">
        <v>3</v>
      </c>
      <c r="I25" s="375">
        <v>0</v>
      </c>
      <c r="J25" s="376">
        <v>2</v>
      </c>
      <c r="K25" s="486" t="s">
        <v>258</v>
      </c>
      <c r="L25" s="65"/>
      <c r="M25" s="247"/>
      <c r="N25" s="381"/>
      <c r="AG25" s="188" t="s">
        <v>36</v>
      </c>
      <c r="AH25" s="310" t="s">
        <v>17</v>
      </c>
      <c r="AI25" s="189" t="s">
        <v>36</v>
      </c>
    </row>
    <row r="26" spans="1:35" ht="15.75">
      <c r="A26" s="1">
        <f t="shared" si="0"/>
        <v>26</v>
      </c>
      <c r="B26" s="284"/>
      <c r="C26" s="299" t="str">
        <f>N6</f>
        <v>Hukvaldy</v>
      </c>
      <c r="D26" s="300"/>
      <c r="E26" s="301" t="str">
        <f>N4</f>
        <v>Mexico</v>
      </c>
      <c r="F26" s="184">
        <v>1</v>
      </c>
      <c r="G26" s="311" t="s">
        <v>17</v>
      </c>
      <c r="H26" s="185">
        <v>2</v>
      </c>
      <c r="I26" s="372">
        <v>1</v>
      </c>
      <c r="J26" s="373">
        <v>2</v>
      </c>
      <c r="K26" s="424" t="s">
        <v>194</v>
      </c>
      <c r="M26" s="243"/>
      <c r="N26" s="381"/>
      <c r="AG26" s="184" t="s">
        <v>36</v>
      </c>
      <c r="AH26" s="311" t="s">
        <v>17</v>
      </c>
      <c r="AI26" s="185" t="s">
        <v>36</v>
      </c>
    </row>
    <row r="27" spans="1:35" ht="15.75">
      <c r="A27" s="1">
        <f t="shared" si="0"/>
        <v>27</v>
      </c>
      <c r="B27" s="286"/>
      <c r="C27" s="288" t="str">
        <f>N7</f>
        <v>Hrabová</v>
      </c>
      <c r="D27" s="20" t="s">
        <v>16</v>
      </c>
      <c r="E27" s="21" t="str">
        <f>N12</f>
        <v>Nová Bělá</v>
      </c>
      <c r="F27" s="184">
        <v>3</v>
      </c>
      <c r="G27" s="311" t="s">
        <v>17</v>
      </c>
      <c r="H27" s="185">
        <v>0</v>
      </c>
      <c r="I27" s="372">
        <v>2</v>
      </c>
      <c r="J27" s="373">
        <v>1</v>
      </c>
      <c r="K27" s="424" t="s">
        <v>194</v>
      </c>
      <c r="L27" s="65"/>
      <c r="M27" s="249"/>
      <c r="N27" s="381"/>
      <c r="AG27" s="184" t="s">
        <v>36</v>
      </c>
      <c r="AH27" s="311" t="s">
        <v>17</v>
      </c>
      <c r="AI27" s="185" t="s">
        <v>36</v>
      </c>
    </row>
    <row r="28" spans="1:35" ht="15.75">
      <c r="A28" s="1">
        <f t="shared" si="0"/>
        <v>28</v>
      </c>
      <c r="B28" s="286"/>
      <c r="C28" s="385" t="str">
        <f>N8</f>
        <v>Hrabůvka B</v>
      </c>
      <c r="D28" s="386" t="s">
        <v>16</v>
      </c>
      <c r="E28" s="387" t="str">
        <f>N11</f>
        <v>Volný LOS</v>
      </c>
      <c r="F28" s="464" t="s">
        <v>36</v>
      </c>
      <c r="G28" s="465" t="s">
        <v>17</v>
      </c>
      <c r="H28" s="466" t="s">
        <v>36</v>
      </c>
      <c r="I28" s="467"/>
      <c r="J28" s="468"/>
      <c r="K28" s="469"/>
      <c r="M28" s="243"/>
      <c r="N28" s="381"/>
      <c r="AG28" s="184" t="s">
        <v>36</v>
      </c>
      <c r="AH28" s="311" t="s">
        <v>17</v>
      </c>
      <c r="AI28" s="185" t="s">
        <v>36</v>
      </c>
    </row>
    <row r="29" spans="1:35" ht="15.75">
      <c r="A29" s="1">
        <f t="shared" si="0"/>
        <v>29</v>
      </c>
      <c r="B29" s="286"/>
      <c r="C29" s="289" t="str">
        <f>N9</f>
        <v>Výškovice B</v>
      </c>
      <c r="D29" s="23" t="s">
        <v>16</v>
      </c>
      <c r="E29" s="24" t="str">
        <f>N10</f>
        <v>Krmelín B</v>
      </c>
      <c r="F29" s="190">
        <v>2</v>
      </c>
      <c r="G29" s="312" t="s">
        <v>17</v>
      </c>
      <c r="H29" s="191">
        <v>1</v>
      </c>
      <c r="I29" s="377">
        <v>2</v>
      </c>
      <c r="J29" s="378">
        <v>1</v>
      </c>
      <c r="K29" s="425" t="s">
        <v>194</v>
      </c>
      <c r="M29" s="243"/>
      <c r="N29" s="248"/>
      <c r="AG29" s="190" t="s">
        <v>36</v>
      </c>
      <c r="AH29" s="312" t="s">
        <v>17</v>
      </c>
      <c r="AI29" s="191" t="s">
        <v>36</v>
      </c>
    </row>
    <row r="30" spans="1:35" ht="15.75">
      <c r="A30" s="1">
        <f t="shared" si="0"/>
        <v>30</v>
      </c>
      <c r="B30" s="285" t="s">
        <v>25</v>
      </c>
      <c r="C30" s="290"/>
      <c r="D30" s="18"/>
      <c r="E30" s="18"/>
      <c r="F30" s="156"/>
      <c r="G30" s="157"/>
      <c r="H30" s="156"/>
      <c r="I30" s="374"/>
      <c r="J30" s="374"/>
      <c r="K30" s="242"/>
      <c r="M30" s="243"/>
      <c r="N30" s="243"/>
      <c r="AG30" s="186"/>
      <c r="AH30" s="187"/>
      <c r="AI30" s="186"/>
    </row>
    <row r="31" spans="1:35" ht="15.75">
      <c r="A31" s="1">
        <f t="shared" si="0"/>
        <v>31</v>
      </c>
      <c r="B31" s="284" t="s">
        <v>161</v>
      </c>
      <c r="C31" s="382" t="str">
        <f>N6</f>
        <v>Hukvaldy</v>
      </c>
      <c r="D31" s="383" t="s">
        <v>16</v>
      </c>
      <c r="E31" s="384" t="str">
        <f>N13</f>
        <v>Proskovice B</v>
      </c>
      <c r="F31" s="188">
        <v>1</v>
      </c>
      <c r="G31" s="310" t="s">
        <v>17</v>
      </c>
      <c r="H31" s="189">
        <v>2</v>
      </c>
      <c r="I31" s="375">
        <v>1</v>
      </c>
      <c r="J31" s="376">
        <v>2</v>
      </c>
      <c r="K31" s="423" t="s">
        <v>194</v>
      </c>
      <c r="M31" s="247"/>
      <c r="N31" s="381"/>
      <c r="AG31" s="188" t="s">
        <v>36</v>
      </c>
      <c r="AH31" s="310" t="s">
        <v>17</v>
      </c>
      <c r="AI31" s="189" t="s">
        <v>36</v>
      </c>
    </row>
    <row r="32" spans="1:35" ht="15.75">
      <c r="A32" s="1">
        <f t="shared" si="0"/>
        <v>32</v>
      </c>
      <c r="B32" s="284"/>
      <c r="C32" s="299" t="str">
        <f>N7</f>
        <v>Hrabová</v>
      </c>
      <c r="D32" s="300"/>
      <c r="E32" s="301" t="str">
        <f>N5</f>
        <v>Stará Ves</v>
      </c>
      <c r="F32" s="184">
        <v>3</v>
      </c>
      <c r="G32" s="311" t="s">
        <v>17</v>
      </c>
      <c r="H32" s="185">
        <v>0</v>
      </c>
      <c r="I32" s="372">
        <v>2</v>
      </c>
      <c r="J32" s="373">
        <v>1</v>
      </c>
      <c r="K32" s="424" t="s">
        <v>194</v>
      </c>
      <c r="L32" s="65"/>
      <c r="M32" s="247"/>
      <c r="N32" s="381"/>
      <c r="AG32" s="184" t="s">
        <v>36</v>
      </c>
      <c r="AH32" s="311" t="s">
        <v>17</v>
      </c>
      <c r="AI32" s="185" t="s">
        <v>36</v>
      </c>
    </row>
    <row r="33" spans="1:35" ht="15.75">
      <c r="A33" s="1">
        <f t="shared" si="0"/>
        <v>33</v>
      </c>
      <c r="B33" s="286"/>
      <c r="C33" s="288" t="str">
        <f>N8</f>
        <v>Hrabůvka B</v>
      </c>
      <c r="D33" s="20" t="s">
        <v>16</v>
      </c>
      <c r="E33" s="21" t="str">
        <f>N4</f>
        <v>Mexico</v>
      </c>
      <c r="F33" s="184">
        <v>1</v>
      </c>
      <c r="G33" s="311" t="s">
        <v>17</v>
      </c>
      <c r="H33" s="185">
        <v>2</v>
      </c>
      <c r="I33" s="372">
        <v>1</v>
      </c>
      <c r="J33" s="373">
        <v>2</v>
      </c>
      <c r="K33" s="424" t="s">
        <v>194</v>
      </c>
      <c r="L33" s="65"/>
      <c r="M33" s="243"/>
      <c r="N33" s="103"/>
      <c r="AG33" s="184" t="s">
        <v>36</v>
      </c>
      <c r="AH33" s="311" t="s">
        <v>17</v>
      </c>
      <c r="AI33" s="185" t="s">
        <v>36</v>
      </c>
    </row>
    <row r="34" spans="1:35" ht="15.75">
      <c r="A34" s="1">
        <f t="shared" si="0"/>
        <v>34</v>
      </c>
      <c r="B34" s="286"/>
      <c r="C34" s="288" t="str">
        <f>N9</f>
        <v>Výškovice B</v>
      </c>
      <c r="D34" s="20" t="s">
        <v>16</v>
      </c>
      <c r="E34" s="21" t="str">
        <f>N12</f>
        <v>Nová Bělá</v>
      </c>
      <c r="F34" s="184">
        <v>3</v>
      </c>
      <c r="G34" s="311" t="s">
        <v>17</v>
      </c>
      <c r="H34" s="185">
        <v>0</v>
      </c>
      <c r="I34" s="372">
        <v>2</v>
      </c>
      <c r="J34" s="373">
        <v>1</v>
      </c>
      <c r="K34" s="424" t="s">
        <v>194</v>
      </c>
      <c r="M34" s="247"/>
      <c r="N34" s="381"/>
      <c r="AG34" s="184" t="s">
        <v>36</v>
      </c>
      <c r="AH34" s="311" t="s">
        <v>17</v>
      </c>
      <c r="AI34" s="185" t="s">
        <v>36</v>
      </c>
    </row>
    <row r="35" spans="1:35" ht="15.75">
      <c r="A35" s="1">
        <f t="shared" si="0"/>
        <v>35</v>
      </c>
      <c r="B35" s="286"/>
      <c r="C35" s="388" t="str">
        <f>N10</f>
        <v>Krmelín B</v>
      </c>
      <c r="D35" s="389" t="s">
        <v>16</v>
      </c>
      <c r="E35" s="390" t="str">
        <f>N11</f>
        <v>Volný LOS</v>
      </c>
      <c r="F35" s="470" t="s">
        <v>36</v>
      </c>
      <c r="G35" s="471" t="s">
        <v>17</v>
      </c>
      <c r="H35" s="472" t="s">
        <v>36</v>
      </c>
      <c r="I35" s="473"/>
      <c r="J35" s="474"/>
      <c r="K35" s="475"/>
      <c r="M35" s="243"/>
      <c r="N35" s="265"/>
      <c r="AG35" s="190" t="s">
        <v>36</v>
      </c>
      <c r="AH35" s="312" t="s">
        <v>17</v>
      </c>
      <c r="AI35" s="191" t="s">
        <v>36</v>
      </c>
    </row>
    <row r="36" spans="1:35" ht="15.75">
      <c r="A36" s="1">
        <f t="shared" si="0"/>
        <v>36</v>
      </c>
      <c r="B36" s="414" t="s">
        <v>26</v>
      </c>
      <c r="C36" s="337"/>
      <c r="D36" s="337"/>
      <c r="E36" s="337"/>
      <c r="F36" s="26"/>
      <c r="G36" s="27"/>
      <c r="H36" s="26"/>
      <c r="I36" s="370"/>
      <c r="J36" s="370"/>
      <c r="K36" s="371"/>
      <c r="M36" s="243"/>
      <c r="N36" s="381"/>
      <c r="AG36" s="156"/>
      <c r="AH36" s="157"/>
      <c r="AI36" s="156"/>
    </row>
    <row r="37" spans="1:35" ht="15.75">
      <c r="A37" s="1">
        <f t="shared" si="0"/>
        <v>37</v>
      </c>
      <c r="B37" s="346" t="s">
        <v>162</v>
      </c>
      <c r="C37" s="355" t="str">
        <f>N13</f>
        <v>Proskovice B</v>
      </c>
      <c r="D37" s="356" t="s">
        <v>16</v>
      </c>
      <c r="E37" s="357" t="str">
        <f>N11</f>
        <v>Volný LOS</v>
      </c>
      <c r="F37" s="476" t="s">
        <v>36</v>
      </c>
      <c r="G37" s="477" t="s">
        <v>17</v>
      </c>
      <c r="H37" s="478" t="s">
        <v>36</v>
      </c>
      <c r="I37" s="479"/>
      <c r="J37" s="480"/>
      <c r="K37" s="481"/>
      <c r="M37" s="243"/>
      <c r="N37" s="243"/>
      <c r="AG37" s="188" t="s">
        <v>36</v>
      </c>
      <c r="AH37" s="310" t="s">
        <v>17</v>
      </c>
      <c r="AI37" s="189" t="s">
        <v>36</v>
      </c>
    </row>
    <row r="38" spans="1:35" ht="15.75">
      <c r="A38" s="1">
        <f t="shared" si="0"/>
        <v>38</v>
      </c>
      <c r="B38" s="346"/>
      <c r="C38" s="347" t="str">
        <f>N12</f>
        <v>Nová Bělá</v>
      </c>
      <c r="D38" s="348"/>
      <c r="E38" s="349" t="str">
        <f>N10</f>
        <v>Krmelín B</v>
      </c>
      <c r="F38" s="184">
        <v>0</v>
      </c>
      <c r="G38" s="311" t="s">
        <v>17</v>
      </c>
      <c r="H38" s="185">
        <v>3</v>
      </c>
      <c r="I38" s="372">
        <v>0</v>
      </c>
      <c r="J38" s="373">
        <v>2</v>
      </c>
      <c r="K38" s="484" t="s">
        <v>258</v>
      </c>
      <c r="M38" s="243"/>
      <c r="N38" s="243"/>
      <c r="AG38" s="184" t="s">
        <v>36</v>
      </c>
      <c r="AH38" s="311" t="s">
        <v>17</v>
      </c>
      <c r="AI38" s="185" t="s">
        <v>36</v>
      </c>
    </row>
    <row r="39" spans="1:35" ht="15.75">
      <c r="A39" s="1">
        <f t="shared" si="0"/>
        <v>39</v>
      </c>
      <c r="B39" s="339"/>
      <c r="C39" s="340" t="str">
        <f>N4</f>
        <v>Mexico</v>
      </c>
      <c r="D39" s="341" t="s">
        <v>16</v>
      </c>
      <c r="E39" s="342" t="str">
        <f>N9</f>
        <v>Výškovice B</v>
      </c>
      <c r="F39" s="184">
        <v>3</v>
      </c>
      <c r="G39" s="311" t="s">
        <v>17</v>
      </c>
      <c r="H39" s="185">
        <v>0</v>
      </c>
      <c r="I39" s="372">
        <v>2</v>
      </c>
      <c r="J39" s="373">
        <v>1</v>
      </c>
      <c r="K39" s="424" t="s">
        <v>194</v>
      </c>
      <c r="L39" s="65"/>
      <c r="M39" s="243"/>
      <c r="N39" s="243"/>
      <c r="AG39" s="184" t="s">
        <v>36</v>
      </c>
      <c r="AH39" s="311" t="s">
        <v>17</v>
      </c>
      <c r="AI39" s="185" t="s">
        <v>36</v>
      </c>
    </row>
    <row r="40" spans="1:35" ht="15.75">
      <c r="A40" s="1">
        <f t="shared" si="0"/>
        <v>40</v>
      </c>
      <c r="B40" s="339"/>
      <c r="C40" s="340" t="str">
        <f>N5</f>
        <v>Stará Ves</v>
      </c>
      <c r="D40" s="341" t="s">
        <v>16</v>
      </c>
      <c r="E40" s="342" t="str">
        <f>N8</f>
        <v>Hrabůvka B</v>
      </c>
      <c r="F40" s="184">
        <v>1</v>
      </c>
      <c r="G40" s="311" t="s">
        <v>17</v>
      </c>
      <c r="H40" s="185">
        <v>2</v>
      </c>
      <c r="I40" s="372">
        <v>1</v>
      </c>
      <c r="J40" s="373">
        <v>2</v>
      </c>
      <c r="K40" s="424" t="s">
        <v>194</v>
      </c>
      <c r="M40" s="243"/>
      <c r="N40" s="243"/>
      <c r="AG40" s="184" t="s">
        <v>36</v>
      </c>
      <c r="AH40" s="311" t="s">
        <v>17</v>
      </c>
      <c r="AI40" s="185" t="s">
        <v>36</v>
      </c>
    </row>
    <row r="41" spans="1:35" ht="15.75">
      <c r="A41" s="1">
        <f t="shared" si="0"/>
        <v>41</v>
      </c>
      <c r="B41" s="339"/>
      <c r="C41" s="343" t="str">
        <f>N6</f>
        <v>Hukvaldy</v>
      </c>
      <c r="D41" s="344" t="s">
        <v>16</v>
      </c>
      <c r="E41" s="345" t="str">
        <f>N7</f>
        <v>Hrabová</v>
      </c>
      <c r="F41" s="190">
        <v>0</v>
      </c>
      <c r="G41" s="312" t="s">
        <v>17</v>
      </c>
      <c r="H41" s="191">
        <v>3</v>
      </c>
      <c r="I41" s="368">
        <v>1</v>
      </c>
      <c r="J41" s="369">
        <v>2</v>
      </c>
      <c r="K41" s="425" t="s">
        <v>194</v>
      </c>
      <c r="M41" s="243"/>
      <c r="N41" s="243"/>
      <c r="AG41" s="190" t="s">
        <v>36</v>
      </c>
      <c r="AH41" s="312" t="s">
        <v>17</v>
      </c>
      <c r="AI41" s="191" t="s">
        <v>36</v>
      </c>
    </row>
    <row r="42" spans="1:35" ht="15.75">
      <c r="A42" s="1">
        <f t="shared" si="0"/>
        <v>42</v>
      </c>
      <c r="B42" s="285" t="s">
        <v>27</v>
      </c>
      <c r="C42" s="290"/>
      <c r="D42" s="18"/>
      <c r="E42" s="18"/>
      <c r="I42" s="374"/>
      <c r="J42" s="374"/>
      <c r="K42" s="242"/>
      <c r="M42" s="243"/>
      <c r="N42" s="243"/>
      <c r="AG42" s="156"/>
      <c r="AH42" s="157"/>
      <c r="AI42" s="156"/>
    </row>
    <row r="43" spans="1:35" ht="15.75">
      <c r="A43" s="1">
        <f t="shared" si="0"/>
        <v>43</v>
      </c>
      <c r="B43" s="284" t="s">
        <v>163</v>
      </c>
      <c r="C43" s="382" t="str">
        <f>N7</f>
        <v>Hrabová</v>
      </c>
      <c r="D43" s="383" t="s">
        <v>16</v>
      </c>
      <c r="E43" s="384" t="str">
        <f>N13</f>
        <v>Proskovice B</v>
      </c>
      <c r="F43" s="188">
        <v>3</v>
      </c>
      <c r="G43" s="310" t="s">
        <v>17</v>
      </c>
      <c r="H43" s="189">
        <v>0</v>
      </c>
      <c r="I43" s="366">
        <v>2</v>
      </c>
      <c r="J43" s="367">
        <v>1</v>
      </c>
      <c r="K43" s="423" t="s">
        <v>194</v>
      </c>
      <c r="M43" s="243"/>
      <c r="N43" s="243"/>
      <c r="AG43" s="188" t="s">
        <v>36</v>
      </c>
      <c r="AH43" s="310" t="s">
        <v>17</v>
      </c>
      <c r="AI43" s="189" t="s">
        <v>36</v>
      </c>
    </row>
    <row r="44" spans="1:35" ht="15.75">
      <c r="A44" s="1">
        <f t="shared" si="0"/>
        <v>44</v>
      </c>
      <c r="B44" s="286"/>
      <c r="C44" s="299" t="str">
        <f>N8</f>
        <v>Hrabůvka B</v>
      </c>
      <c r="D44" s="300" t="s">
        <v>16</v>
      </c>
      <c r="E44" s="301" t="str">
        <f>N6</f>
        <v>Hukvaldy</v>
      </c>
      <c r="F44" s="184">
        <v>0</v>
      </c>
      <c r="G44" s="311" t="s">
        <v>17</v>
      </c>
      <c r="H44" s="185">
        <v>3</v>
      </c>
      <c r="I44" s="372">
        <v>0</v>
      </c>
      <c r="J44" s="373">
        <v>2</v>
      </c>
      <c r="K44" s="484" t="s">
        <v>258</v>
      </c>
      <c r="M44" s="243"/>
      <c r="N44" s="243"/>
      <c r="AG44" s="184" t="s">
        <v>36</v>
      </c>
      <c r="AH44" s="311" t="s">
        <v>17</v>
      </c>
      <c r="AI44" s="185" t="s">
        <v>36</v>
      </c>
    </row>
    <row r="45" spans="1:35" ht="15.75">
      <c r="A45" s="1">
        <f t="shared" si="0"/>
        <v>45</v>
      </c>
      <c r="B45" s="286"/>
      <c r="C45" s="288" t="str">
        <f>N9</f>
        <v>Výškovice B</v>
      </c>
      <c r="D45" s="20"/>
      <c r="E45" s="21" t="str">
        <f>N5</f>
        <v>Stará Ves</v>
      </c>
      <c r="F45" s="184">
        <v>3</v>
      </c>
      <c r="G45" s="311" t="s">
        <v>17</v>
      </c>
      <c r="H45" s="185">
        <v>0</v>
      </c>
      <c r="I45" s="372">
        <v>2</v>
      </c>
      <c r="J45" s="373">
        <v>1</v>
      </c>
      <c r="K45" s="424" t="s">
        <v>194</v>
      </c>
      <c r="L45" s="65"/>
      <c r="M45" s="243"/>
      <c r="N45" s="243"/>
      <c r="AG45" s="184" t="s">
        <v>36</v>
      </c>
      <c r="AH45" s="311" t="s">
        <v>17</v>
      </c>
      <c r="AI45" s="185" t="s">
        <v>36</v>
      </c>
    </row>
    <row r="46" spans="1:35" ht="15.75">
      <c r="A46" s="1">
        <f t="shared" si="0"/>
        <v>46</v>
      </c>
      <c r="B46" s="286"/>
      <c r="C46" s="288" t="str">
        <f>N10</f>
        <v>Krmelín B</v>
      </c>
      <c r="D46" s="20" t="s">
        <v>16</v>
      </c>
      <c r="E46" s="21" t="str">
        <f>N4</f>
        <v>Mexico</v>
      </c>
      <c r="F46" s="184">
        <v>1</v>
      </c>
      <c r="G46" s="311" t="s">
        <v>17</v>
      </c>
      <c r="H46" s="185">
        <v>2</v>
      </c>
      <c r="I46" s="372">
        <v>1</v>
      </c>
      <c r="J46" s="373">
        <v>2</v>
      </c>
      <c r="K46" s="424" t="s">
        <v>194</v>
      </c>
      <c r="M46" s="243"/>
      <c r="N46" s="243"/>
      <c r="AG46" s="184" t="s">
        <v>36</v>
      </c>
      <c r="AH46" s="311" t="s">
        <v>17</v>
      </c>
      <c r="AI46" s="185" t="s">
        <v>36</v>
      </c>
    </row>
    <row r="47" spans="1:35" ht="15.75">
      <c r="A47" s="1">
        <f t="shared" si="0"/>
        <v>47</v>
      </c>
      <c r="B47" s="287"/>
      <c r="C47" s="388" t="str">
        <f>N11</f>
        <v>Volný LOS</v>
      </c>
      <c r="D47" s="389" t="s">
        <v>16</v>
      </c>
      <c r="E47" s="390" t="str">
        <f>N12</f>
        <v>Nová Bělá</v>
      </c>
      <c r="F47" s="470" t="s">
        <v>36</v>
      </c>
      <c r="G47" s="471" t="s">
        <v>17</v>
      </c>
      <c r="H47" s="472" t="s">
        <v>36</v>
      </c>
      <c r="I47" s="473"/>
      <c r="J47" s="474"/>
      <c r="K47" s="475"/>
      <c r="M47" s="243"/>
      <c r="N47" s="243"/>
      <c r="AG47" s="190" t="s">
        <v>36</v>
      </c>
      <c r="AH47" s="312" t="s">
        <v>17</v>
      </c>
      <c r="AI47" s="191" t="s">
        <v>36</v>
      </c>
    </row>
    <row r="48" spans="1:14" ht="15.75">
      <c r="A48" s="1">
        <f t="shared" si="0"/>
        <v>48</v>
      </c>
      <c r="B48" s="285" t="s">
        <v>113</v>
      </c>
      <c r="C48" s="290"/>
      <c r="D48" s="18"/>
      <c r="E48" s="18"/>
      <c r="I48" s="374"/>
      <c r="J48" s="374"/>
      <c r="K48" s="242"/>
      <c r="M48" s="243"/>
      <c r="N48" s="243"/>
    </row>
    <row r="49" spans="1:35" ht="15.75">
      <c r="A49" s="1">
        <f t="shared" si="0"/>
        <v>49</v>
      </c>
      <c r="B49" s="284" t="s">
        <v>164</v>
      </c>
      <c r="C49" s="382" t="str">
        <f>N13</f>
        <v>Proskovice B</v>
      </c>
      <c r="D49" s="383" t="s">
        <v>16</v>
      </c>
      <c r="E49" s="384" t="str">
        <f>N12</f>
        <v>Nová Bělá</v>
      </c>
      <c r="F49" s="188">
        <v>1</v>
      </c>
      <c r="G49" s="310" t="s">
        <v>17</v>
      </c>
      <c r="H49" s="189">
        <v>2</v>
      </c>
      <c r="I49" s="375">
        <v>1</v>
      </c>
      <c r="J49" s="376">
        <v>2</v>
      </c>
      <c r="K49" s="423" t="s">
        <v>194</v>
      </c>
      <c r="AG49" s="188" t="s">
        <v>36</v>
      </c>
      <c r="AH49" s="310" t="s">
        <v>17</v>
      </c>
      <c r="AI49" s="189" t="s">
        <v>36</v>
      </c>
    </row>
    <row r="50" spans="1:35" ht="15.75">
      <c r="A50" s="1">
        <f t="shared" si="0"/>
        <v>50</v>
      </c>
      <c r="B50" s="286"/>
      <c r="C50" s="385" t="str">
        <f>N4</f>
        <v>Mexico</v>
      </c>
      <c r="D50" s="386" t="s">
        <v>16</v>
      </c>
      <c r="E50" s="387" t="str">
        <f>N11</f>
        <v>Volný LOS</v>
      </c>
      <c r="F50" s="464" t="s">
        <v>36</v>
      </c>
      <c r="G50" s="465" t="s">
        <v>17</v>
      </c>
      <c r="H50" s="466" t="s">
        <v>36</v>
      </c>
      <c r="I50" s="467"/>
      <c r="J50" s="468"/>
      <c r="K50" s="482"/>
      <c r="L50" s="65"/>
      <c r="AG50" s="184" t="s">
        <v>36</v>
      </c>
      <c r="AH50" s="311" t="s">
        <v>17</v>
      </c>
      <c r="AI50" s="185" t="s">
        <v>36</v>
      </c>
    </row>
    <row r="51" spans="1:35" ht="15.75">
      <c r="A51" s="1">
        <f t="shared" si="0"/>
        <v>51</v>
      </c>
      <c r="B51" s="286"/>
      <c r="C51" s="288" t="str">
        <f>N5</f>
        <v>Stará Ves</v>
      </c>
      <c r="D51" s="20"/>
      <c r="E51" s="21" t="str">
        <f>N10</f>
        <v>Krmelín B</v>
      </c>
      <c r="F51" s="184">
        <v>1</v>
      </c>
      <c r="G51" s="311" t="s">
        <v>17</v>
      </c>
      <c r="H51" s="185">
        <v>2</v>
      </c>
      <c r="I51" s="372">
        <v>1</v>
      </c>
      <c r="J51" s="373">
        <v>2</v>
      </c>
      <c r="K51" s="424" t="s">
        <v>194</v>
      </c>
      <c r="AG51" s="184" t="s">
        <v>36</v>
      </c>
      <c r="AH51" s="311" t="s">
        <v>17</v>
      </c>
      <c r="AI51" s="185" t="s">
        <v>36</v>
      </c>
    </row>
    <row r="52" spans="1:35" ht="15.75">
      <c r="A52" s="1">
        <f t="shared" si="0"/>
        <v>52</v>
      </c>
      <c r="B52" s="286"/>
      <c r="C52" s="288" t="str">
        <f>N6</f>
        <v>Hukvaldy</v>
      </c>
      <c r="D52" s="20" t="s">
        <v>16</v>
      </c>
      <c r="E52" s="21" t="str">
        <f>N9</f>
        <v>Výškovice B</v>
      </c>
      <c r="F52" s="184">
        <v>0</v>
      </c>
      <c r="G52" s="311" t="s">
        <v>17</v>
      </c>
      <c r="H52" s="185">
        <v>3</v>
      </c>
      <c r="I52" s="372">
        <v>1</v>
      </c>
      <c r="J52" s="373">
        <v>2</v>
      </c>
      <c r="K52" s="424" t="s">
        <v>194</v>
      </c>
      <c r="AG52" s="184" t="s">
        <v>36</v>
      </c>
      <c r="AH52" s="311" t="s">
        <v>17</v>
      </c>
      <c r="AI52" s="185" t="s">
        <v>36</v>
      </c>
    </row>
    <row r="53" spans="1:35" ht="15.75">
      <c r="A53" s="1">
        <f t="shared" si="0"/>
        <v>53</v>
      </c>
      <c r="B53" s="287"/>
      <c r="C53" s="22" t="str">
        <f>N7</f>
        <v>Hrabová</v>
      </c>
      <c r="D53" s="23" t="s">
        <v>16</v>
      </c>
      <c r="E53" s="24" t="str">
        <f>N8</f>
        <v>Hrabůvka B</v>
      </c>
      <c r="F53" s="190">
        <v>3</v>
      </c>
      <c r="G53" s="312" t="s">
        <v>17</v>
      </c>
      <c r="H53" s="191">
        <v>0</v>
      </c>
      <c r="I53" s="377">
        <v>2</v>
      </c>
      <c r="J53" s="378">
        <v>1</v>
      </c>
      <c r="K53" s="425" t="s">
        <v>194</v>
      </c>
      <c r="AG53" s="190" t="s">
        <v>36</v>
      </c>
      <c r="AH53" s="312" t="s">
        <v>17</v>
      </c>
      <c r="AI53" s="191" t="s">
        <v>36</v>
      </c>
    </row>
    <row r="54" spans="1:11" ht="15.75">
      <c r="A54" s="1">
        <f t="shared" si="0"/>
        <v>54</v>
      </c>
      <c r="B54" s="285" t="s">
        <v>114</v>
      </c>
      <c r="C54" s="290"/>
      <c r="D54" s="18"/>
      <c r="E54" s="18"/>
      <c r="I54" s="374"/>
      <c r="J54" s="374"/>
      <c r="K54" s="242"/>
    </row>
    <row r="55" spans="1:35" ht="15.75">
      <c r="A55" s="1">
        <f t="shared" si="0"/>
        <v>55</v>
      </c>
      <c r="B55" s="284" t="s">
        <v>165</v>
      </c>
      <c r="C55" s="382" t="str">
        <f>N8</f>
        <v>Hrabůvka B</v>
      </c>
      <c r="D55" s="383" t="s">
        <v>16</v>
      </c>
      <c r="E55" s="384" t="str">
        <f>N13</f>
        <v>Proskovice B</v>
      </c>
      <c r="F55" s="188">
        <v>0</v>
      </c>
      <c r="G55" s="310" t="s">
        <v>17</v>
      </c>
      <c r="H55" s="189">
        <v>3</v>
      </c>
      <c r="I55" s="375">
        <v>0</v>
      </c>
      <c r="J55" s="376">
        <v>2</v>
      </c>
      <c r="K55" s="486" t="s">
        <v>258</v>
      </c>
      <c r="AG55" s="188" t="s">
        <v>36</v>
      </c>
      <c r="AH55" s="310" t="s">
        <v>17</v>
      </c>
      <c r="AI55" s="189" t="s">
        <v>36</v>
      </c>
    </row>
    <row r="56" spans="1:35" ht="15.75">
      <c r="A56" s="1">
        <f t="shared" si="0"/>
        <v>56</v>
      </c>
      <c r="B56" s="286"/>
      <c r="C56" s="288" t="str">
        <f>N9</f>
        <v>Výškovice B</v>
      </c>
      <c r="D56" s="20" t="s">
        <v>16</v>
      </c>
      <c r="E56" s="21" t="str">
        <f>N7</f>
        <v>Hrabová</v>
      </c>
      <c r="F56" s="184">
        <v>0</v>
      </c>
      <c r="G56" s="311" t="s">
        <v>17</v>
      </c>
      <c r="H56" s="185">
        <v>3</v>
      </c>
      <c r="I56" s="372">
        <v>1</v>
      </c>
      <c r="J56" s="373">
        <v>2</v>
      </c>
      <c r="K56" s="424" t="s">
        <v>194</v>
      </c>
      <c r="L56" s="65"/>
      <c r="M56" s="65"/>
      <c r="AG56" s="184" t="s">
        <v>36</v>
      </c>
      <c r="AH56" s="311" t="s">
        <v>17</v>
      </c>
      <c r="AI56" s="185" t="s">
        <v>36</v>
      </c>
    </row>
    <row r="57" spans="1:35" ht="15.75">
      <c r="A57" s="1">
        <f t="shared" si="0"/>
        <v>57</v>
      </c>
      <c r="B57" s="286"/>
      <c r="C57" s="288" t="str">
        <f>N10</f>
        <v>Krmelín B</v>
      </c>
      <c r="D57" s="20"/>
      <c r="E57" s="21" t="str">
        <f>N6</f>
        <v>Hukvaldy</v>
      </c>
      <c r="F57" s="184">
        <v>2</v>
      </c>
      <c r="G57" s="311" t="s">
        <v>17</v>
      </c>
      <c r="H57" s="185">
        <v>1</v>
      </c>
      <c r="I57" s="372">
        <v>2</v>
      </c>
      <c r="J57" s="373">
        <v>1</v>
      </c>
      <c r="K57" s="424" t="s">
        <v>194</v>
      </c>
      <c r="AG57" s="184" t="s">
        <v>36</v>
      </c>
      <c r="AH57" s="311" t="s">
        <v>17</v>
      </c>
      <c r="AI57" s="185" t="s">
        <v>36</v>
      </c>
    </row>
    <row r="58" spans="1:35" ht="15.75">
      <c r="A58" s="1">
        <f t="shared" si="0"/>
        <v>58</v>
      </c>
      <c r="B58" s="286"/>
      <c r="C58" s="385" t="str">
        <f>N11</f>
        <v>Volný LOS</v>
      </c>
      <c r="D58" s="386" t="s">
        <v>16</v>
      </c>
      <c r="E58" s="387" t="str">
        <f>N5</f>
        <v>Stará Ves</v>
      </c>
      <c r="F58" s="464" t="s">
        <v>36</v>
      </c>
      <c r="G58" s="465" t="s">
        <v>17</v>
      </c>
      <c r="H58" s="466" t="s">
        <v>36</v>
      </c>
      <c r="I58" s="467"/>
      <c r="J58" s="468"/>
      <c r="K58" s="482"/>
      <c r="AG58" s="184" t="s">
        <v>36</v>
      </c>
      <c r="AH58" s="311" t="s">
        <v>17</v>
      </c>
      <c r="AI58" s="185" t="s">
        <v>36</v>
      </c>
    </row>
    <row r="59" spans="1:35" ht="15.75">
      <c r="A59" s="1">
        <f t="shared" si="0"/>
        <v>59</v>
      </c>
      <c r="B59" s="287"/>
      <c r="C59" s="22" t="str">
        <f>N12</f>
        <v>Nová Bělá</v>
      </c>
      <c r="D59" s="23" t="s">
        <v>16</v>
      </c>
      <c r="E59" s="24" t="str">
        <f>N4</f>
        <v>Mexico</v>
      </c>
      <c r="F59" s="190">
        <v>1</v>
      </c>
      <c r="G59" s="312" t="s">
        <v>17</v>
      </c>
      <c r="H59" s="191">
        <v>2</v>
      </c>
      <c r="I59" s="368">
        <v>1</v>
      </c>
      <c r="J59" s="369">
        <v>2</v>
      </c>
      <c r="K59" s="425" t="s">
        <v>194</v>
      </c>
      <c r="AG59" s="190" t="s">
        <v>36</v>
      </c>
      <c r="AH59" s="312" t="s">
        <v>17</v>
      </c>
      <c r="AI59" s="191" t="s">
        <v>36</v>
      </c>
    </row>
    <row r="61" spans="2:5" ht="15.75">
      <c r="B61" s="409" t="s">
        <v>124</v>
      </c>
      <c r="C61" s="409"/>
      <c r="D61" s="410"/>
      <c r="E61" s="410" t="s">
        <v>102</v>
      </c>
    </row>
    <row r="62" ht="15">
      <c r="M62" s="65"/>
    </row>
    <row r="63" spans="3:5" ht="15">
      <c r="C63" s="351" t="s">
        <v>173</v>
      </c>
      <c r="D63" s="351"/>
      <c r="E63" s="351"/>
    </row>
    <row r="64" spans="3:5" ht="15">
      <c r="C64" s="351" t="s">
        <v>141</v>
      </c>
      <c r="D64" s="351"/>
      <c r="E64" s="351"/>
    </row>
    <row r="65" spans="3:11" ht="15.75">
      <c r="C65" s="352" t="s">
        <v>142</v>
      </c>
      <c r="D65" s="411" t="s">
        <v>23</v>
      </c>
      <c r="E65" s="353"/>
      <c r="F65" s="411" t="s">
        <v>170</v>
      </c>
      <c r="G65" s="353"/>
      <c r="H65" s="353"/>
      <c r="I65" s="353"/>
      <c r="J65" s="353"/>
      <c r="K65" s="353"/>
    </row>
    <row r="66" spans="4:11" ht="15">
      <c r="D66" s="411" t="s">
        <v>24</v>
      </c>
      <c r="E66" s="353"/>
      <c r="F66" s="411" t="s">
        <v>171</v>
      </c>
      <c r="G66" s="353"/>
      <c r="H66" s="353"/>
      <c r="I66" s="353"/>
      <c r="J66" s="353"/>
      <c r="K66" s="353"/>
    </row>
    <row r="68" ht="15">
      <c r="C68" s="65" t="s">
        <v>144</v>
      </c>
    </row>
    <row r="69" ht="15">
      <c r="C69" s="65" t="s">
        <v>145</v>
      </c>
    </row>
    <row r="70" ht="15">
      <c r="C70" s="65" t="s">
        <v>172</v>
      </c>
    </row>
    <row r="72" ht="15">
      <c r="C72" s="65" t="s">
        <v>176</v>
      </c>
    </row>
    <row r="73" spans="3:5" ht="15.75">
      <c r="C73" s="382" t="s">
        <v>117</v>
      </c>
      <c r="D73" s="383" t="s">
        <v>16</v>
      </c>
      <c r="E73" s="384" t="s">
        <v>167</v>
      </c>
    </row>
    <row r="74" spans="3:5" ht="15.75">
      <c r="C74" s="382" t="s">
        <v>174</v>
      </c>
      <c r="D74" s="383" t="s">
        <v>16</v>
      </c>
      <c r="E74" s="384" t="s">
        <v>175</v>
      </c>
    </row>
    <row r="76" ht="15">
      <c r="C76" s="65" t="s">
        <v>177</v>
      </c>
    </row>
    <row r="85" spans="3:5" ht="15.75">
      <c r="C85" s="510"/>
      <c r="D85" s="511"/>
      <c r="E85" s="510"/>
    </row>
    <row r="86" spans="3:5" ht="15">
      <c r="C86" s="512"/>
      <c r="D86" s="512"/>
      <c r="E86" s="512"/>
    </row>
    <row r="87" spans="3:5" ht="15">
      <c r="C87" s="512"/>
      <c r="D87" s="512"/>
      <c r="E87" s="512"/>
    </row>
  </sheetData>
  <sheetProtection selectLockedCells="1"/>
  <mergeCells count="2">
    <mergeCell ref="F5:H5"/>
    <mergeCell ref="AG5:AI5"/>
  </mergeCells>
  <conditionalFormatting sqref="C25:C29 E25:E29 E7:E11 C49:C53 E49:E53 C55:C59 E55:E59 C37:C41 E37:E41 C13:C17 E13:E17 C43:C47 E43:E47 C31:C35 E31:E35 C7:C11 C19:C23 E19:E23 C73:C74 E73:E74 E85 C85">
    <cfRule type="cellIs" priority="13" dxfId="49" operator="equal" stopIfTrue="1">
      <formula>$E$4</formula>
    </cfRule>
  </conditionalFormatting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portrait" paperSize="9" scale="6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L29"/>
  <sheetViews>
    <sheetView zoomScale="90" zoomScaleNormal="90" zoomScalePageLayoutView="0" workbookViewId="0" topLeftCell="A1">
      <selection activeCell="S20" sqref="S20"/>
    </sheetView>
  </sheetViews>
  <sheetFormatPr defaultColWidth="10.421875" defaultRowHeight="12.75"/>
  <cols>
    <col min="1" max="1" width="0.85546875" style="30" customWidth="1"/>
    <col min="2" max="2" width="6.57421875" style="30" customWidth="1"/>
    <col min="3" max="3" width="14.421875" style="30" customWidth="1"/>
    <col min="4" max="4" width="3.421875" style="30" customWidth="1"/>
    <col min="5" max="5" width="14.421875" style="30" customWidth="1"/>
    <col min="6" max="6" width="13.7109375" style="30" customWidth="1"/>
    <col min="7" max="7" width="2.7109375" style="30" customWidth="1"/>
    <col min="8" max="9" width="13.7109375" style="30" customWidth="1"/>
    <col min="10" max="10" width="3.00390625" style="30" customWidth="1"/>
    <col min="11" max="12" width="13.7109375" style="30" customWidth="1"/>
    <col min="13" max="13" width="2.57421875" style="30" customWidth="1"/>
    <col min="14" max="15" width="13.7109375" style="30" customWidth="1"/>
    <col min="16" max="16" width="4.57421875" style="30" customWidth="1"/>
    <col min="17" max="17" width="13.7109375" style="30" customWidth="1"/>
    <col min="18" max="18" width="2.140625" style="30" customWidth="1"/>
    <col min="19" max="19" width="11.8515625" style="30" customWidth="1"/>
    <col min="20" max="20" width="14.57421875" style="30" customWidth="1"/>
    <col min="21" max="21" width="1.8515625" style="30" customWidth="1"/>
    <col min="22" max="22" width="6.7109375" style="30" customWidth="1"/>
    <col min="23" max="24" width="3.7109375" style="30" customWidth="1"/>
    <col min="25" max="25" width="1.421875" style="30" customWidth="1"/>
    <col min="26" max="27" width="3.7109375" style="30" customWidth="1"/>
    <col min="28" max="28" width="1.421875" style="30" customWidth="1"/>
    <col min="29" max="30" width="3.7109375" style="30" customWidth="1"/>
    <col min="31" max="31" width="2.00390625" style="30" customWidth="1"/>
    <col min="32" max="32" width="4.57421875" style="30" customWidth="1"/>
    <col min="33" max="33" width="5.00390625" style="30" customWidth="1"/>
    <col min="34" max="34" width="1.7109375" style="30" customWidth="1"/>
    <col min="35" max="35" width="5.00390625" style="30" customWidth="1"/>
    <col min="36" max="36" width="7.421875" style="30" customWidth="1"/>
    <col min="37" max="16384" width="10.421875" style="30" customWidth="1"/>
  </cols>
  <sheetData>
    <row r="1" spans="8:17" ht="18">
      <c r="H1" s="31" t="s">
        <v>70</v>
      </c>
      <c r="L1" s="31">
        <f>'Utkání-výsledky'!K1</f>
        <v>2015</v>
      </c>
      <c r="N1" s="181" t="s">
        <v>128</v>
      </c>
      <c r="O1" s="181"/>
      <c r="P1" s="181"/>
      <c r="Q1" s="181"/>
    </row>
    <row r="2" ht="17.25" customHeight="1"/>
    <row r="3" spans="2:36" ht="25.5" customHeight="1">
      <c r="B3" s="32" t="s">
        <v>107</v>
      </c>
      <c r="C3" s="33" t="str">
        <f>T3</f>
        <v>Mexico</v>
      </c>
      <c r="D3" s="34" t="s">
        <v>16</v>
      </c>
      <c r="E3" s="35" t="str">
        <f>T12</f>
        <v>Proskovice B</v>
      </c>
      <c r="F3" s="36" t="str">
        <f>T4</f>
        <v>Stará Ves</v>
      </c>
      <c r="G3" s="34" t="s">
        <v>16</v>
      </c>
      <c r="H3" s="35" t="str">
        <f>T11</f>
        <v>Nová Bělá</v>
      </c>
      <c r="I3" s="36" t="str">
        <f>T5</f>
        <v>Hukvaldy</v>
      </c>
      <c r="J3" s="34" t="s">
        <v>16</v>
      </c>
      <c r="K3" s="35" t="str">
        <f>T10</f>
        <v>Volný LOS</v>
      </c>
      <c r="L3" s="36" t="str">
        <f>T6</f>
        <v>Hrabová</v>
      </c>
      <c r="M3" s="34" t="s">
        <v>16</v>
      </c>
      <c r="N3" s="35" t="str">
        <f>T9</f>
        <v>Krmelín B</v>
      </c>
      <c r="O3" s="36" t="str">
        <f>T7</f>
        <v>Hrabůvka B</v>
      </c>
      <c r="P3" s="34" t="s">
        <v>16</v>
      </c>
      <c r="Q3" s="35" t="str">
        <f>T8</f>
        <v>Výškovice B</v>
      </c>
      <c r="S3" s="37">
        <v>1</v>
      </c>
      <c r="T3" s="38" t="str">
        <f>'Utkání-výsledky'!N4</f>
        <v>Mexico</v>
      </c>
      <c r="V3" s="1" t="s">
        <v>6</v>
      </c>
      <c r="W3" s="5">
        <v>1</v>
      </c>
      <c r="X3" s="5">
        <v>10</v>
      </c>
      <c r="Y3" s="10"/>
      <c r="Z3" s="5">
        <v>2</v>
      </c>
      <c r="AA3" s="5">
        <v>9</v>
      </c>
      <c r="AB3" s="10"/>
      <c r="AC3" s="5">
        <v>3</v>
      </c>
      <c r="AD3" s="5">
        <v>8</v>
      </c>
      <c r="AE3" s="10"/>
      <c r="AF3" s="5">
        <v>4</v>
      </c>
      <c r="AG3" s="5">
        <v>7</v>
      </c>
      <c r="AH3" s="10"/>
      <c r="AI3" s="5">
        <v>5</v>
      </c>
      <c r="AJ3" s="5">
        <v>6</v>
      </c>
    </row>
    <row r="4" spans="2:36" ht="25.5" customHeight="1">
      <c r="B4" s="39"/>
      <c r="C4" s="40"/>
      <c r="D4" s="41"/>
      <c r="E4" s="42"/>
      <c r="F4" s="43"/>
      <c r="G4" s="41"/>
      <c r="H4" s="42"/>
      <c r="I4" s="43"/>
      <c r="J4" s="41"/>
      <c r="K4" s="42"/>
      <c r="L4" s="43"/>
      <c r="M4" s="41"/>
      <c r="N4" s="42"/>
      <c r="O4" s="43"/>
      <c r="P4" s="41"/>
      <c r="Q4" s="42"/>
      <c r="S4" s="37">
        <v>2</v>
      </c>
      <c r="T4" s="38" t="str">
        <f>'Utkání-výsledky'!N5</f>
        <v>Stará Ves</v>
      </c>
      <c r="V4" s="1" t="s">
        <v>13</v>
      </c>
      <c r="W4" s="5">
        <v>10</v>
      </c>
      <c r="X4" s="5">
        <v>6</v>
      </c>
      <c r="Y4" s="10"/>
      <c r="Z4" s="5">
        <v>7</v>
      </c>
      <c r="AA4" s="5">
        <v>5</v>
      </c>
      <c r="AB4" s="10"/>
      <c r="AC4" s="5">
        <v>8</v>
      </c>
      <c r="AD4" s="5">
        <v>4</v>
      </c>
      <c r="AE4" s="10"/>
      <c r="AF4" s="5">
        <v>9</v>
      </c>
      <c r="AG4" s="5">
        <v>3</v>
      </c>
      <c r="AH4" s="10"/>
      <c r="AI4" s="5">
        <v>1</v>
      </c>
      <c r="AJ4" s="5">
        <v>2</v>
      </c>
    </row>
    <row r="5" spans="2:36" ht="25.5" customHeight="1">
      <c r="B5" s="44" t="s">
        <v>104</v>
      </c>
      <c r="C5" s="45" t="str">
        <f>T12</f>
        <v>Proskovice B</v>
      </c>
      <c r="D5" s="46" t="s">
        <v>16</v>
      </c>
      <c r="E5" s="47" t="str">
        <f>T8</f>
        <v>Výškovice B</v>
      </c>
      <c r="F5" s="48" t="str">
        <f>T9</f>
        <v>Krmelín B</v>
      </c>
      <c r="G5" s="46" t="s">
        <v>16</v>
      </c>
      <c r="H5" s="47" t="str">
        <f>T7</f>
        <v>Hrabůvka B</v>
      </c>
      <c r="I5" s="48" t="str">
        <f>T10</f>
        <v>Volný LOS</v>
      </c>
      <c r="J5" s="46" t="s">
        <v>16</v>
      </c>
      <c r="K5" s="47" t="str">
        <f>T6</f>
        <v>Hrabová</v>
      </c>
      <c r="L5" s="48" t="str">
        <f>T11</f>
        <v>Nová Bělá</v>
      </c>
      <c r="M5" s="46" t="s">
        <v>16</v>
      </c>
      <c r="N5" s="47" t="str">
        <f>T5</f>
        <v>Hukvaldy</v>
      </c>
      <c r="O5" s="48" t="str">
        <f>T3</f>
        <v>Mexico</v>
      </c>
      <c r="P5" s="46" t="s">
        <v>16</v>
      </c>
      <c r="Q5" s="47" t="str">
        <f>T4</f>
        <v>Stará Ves</v>
      </c>
      <c r="S5" s="37">
        <v>3</v>
      </c>
      <c r="T5" s="38" t="str">
        <f>'Utkání-výsledky'!N6</f>
        <v>Hukvaldy</v>
      </c>
      <c r="V5" s="1" t="s">
        <v>15</v>
      </c>
      <c r="W5" s="5">
        <v>2</v>
      </c>
      <c r="X5" s="5">
        <v>10</v>
      </c>
      <c r="Y5" s="10"/>
      <c r="Z5" s="5">
        <v>3</v>
      </c>
      <c r="AA5" s="5">
        <v>1</v>
      </c>
      <c r="AB5" s="10"/>
      <c r="AC5" s="5">
        <v>4</v>
      </c>
      <c r="AD5" s="5">
        <v>9</v>
      </c>
      <c r="AE5" s="10"/>
      <c r="AF5" s="5">
        <v>5</v>
      </c>
      <c r="AG5" s="5">
        <v>8</v>
      </c>
      <c r="AH5" s="10"/>
      <c r="AI5" s="5">
        <v>6</v>
      </c>
      <c r="AJ5" s="5">
        <v>7</v>
      </c>
    </row>
    <row r="6" spans="2:36" ht="25.5" customHeight="1">
      <c r="B6" s="49"/>
      <c r="C6" s="50"/>
      <c r="D6" s="51" t="s">
        <v>16</v>
      </c>
      <c r="E6" s="52"/>
      <c r="F6" s="53"/>
      <c r="G6" s="51" t="s">
        <v>16</v>
      </c>
      <c r="H6" s="52"/>
      <c r="I6" s="53"/>
      <c r="J6" s="51" t="s">
        <v>16</v>
      </c>
      <c r="K6" s="52"/>
      <c r="L6" s="54"/>
      <c r="M6" s="51" t="s">
        <v>16</v>
      </c>
      <c r="N6" s="52"/>
      <c r="O6" s="54"/>
      <c r="P6" s="51" t="s">
        <v>16</v>
      </c>
      <c r="Q6" s="52"/>
      <c r="S6" s="37">
        <v>4</v>
      </c>
      <c r="T6" s="38" t="str">
        <f>'Utkání-výsledky'!N7</f>
        <v>Hrabová</v>
      </c>
      <c r="V6" s="1" t="s">
        <v>18</v>
      </c>
      <c r="W6" s="5">
        <v>10</v>
      </c>
      <c r="X6" s="5">
        <v>7</v>
      </c>
      <c r="Y6" s="10"/>
      <c r="Z6" s="5">
        <v>8</v>
      </c>
      <c r="AA6" s="5">
        <v>6</v>
      </c>
      <c r="AB6" s="10"/>
      <c r="AC6" s="5">
        <v>9</v>
      </c>
      <c r="AD6" s="5">
        <v>5</v>
      </c>
      <c r="AE6" s="10"/>
      <c r="AF6" s="5">
        <v>1</v>
      </c>
      <c r="AG6" s="5">
        <v>4</v>
      </c>
      <c r="AH6" s="10"/>
      <c r="AI6" s="5">
        <v>2</v>
      </c>
      <c r="AJ6" s="5">
        <v>3</v>
      </c>
    </row>
    <row r="7" spans="2:36" ht="25.5" customHeight="1">
      <c r="B7" s="314" t="s">
        <v>143</v>
      </c>
      <c r="C7" s="33" t="str">
        <f>T4</f>
        <v>Stará Ves</v>
      </c>
      <c r="D7" s="46" t="s">
        <v>16</v>
      </c>
      <c r="E7" s="35" t="str">
        <f>T12</f>
        <v>Proskovice B</v>
      </c>
      <c r="F7" s="36" t="str">
        <f>T5</f>
        <v>Hukvaldy</v>
      </c>
      <c r="G7" s="46" t="s">
        <v>16</v>
      </c>
      <c r="H7" s="35" t="str">
        <f>T3</f>
        <v>Mexico</v>
      </c>
      <c r="I7" s="36" t="str">
        <f>T6</f>
        <v>Hrabová</v>
      </c>
      <c r="J7" s="46" t="s">
        <v>16</v>
      </c>
      <c r="K7" s="35" t="str">
        <f>T11</f>
        <v>Nová Bělá</v>
      </c>
      <c r="L7" s="36" t="str">
        <f>T7</f>
        <v>Hrabůvka B</v>
      </c>
      <c r="M7" s="46" t="s">
        <v>16</v>
      </c>
      <c r="N7" s="35" t="str">
        <f>T10</f>
        <v>Volný LOS</v>
      </c>
      <c r="O7" s="36" t="str">
        <f>T8</f>
        <v>Výškovice B</v>
      </c>
      <c r="P7" s="46" t="s">
        <v>16</v>
      </c>
      <c r="Q7" s="35" t="str">
        <f>T9</f>
        <v>Krmelín B</v>
      </c>
      <c r="S7" s="37">
        <v>5</v>
      </c>
      <c r="T7" s="38" t="str">
        <f>'Utkání-výsledky'!N8</f>
        <v>Hrabůvka B</v>
      </c>
      <c r="V7" s="1" t="s">
        <v>19</v>
      </c>
      <c r="W7" s="5">
        <v>3</v>
      </c>
      <c r="X7" s="5">
        <v>10</v>
      </c>
      <c r="Y7" s="10"/>
      <c r="Z7" s="5">
        <v>4</v>
      </c>
      <c r="AA7" s="5">
        <v>2</v>
      </c>
      <c r="AB7" s="10"/>
      <c r="AC7" s="5">
        <v>5</v>
      </c>
      <c r="AD7" s="5">
        <v>1</v>
      </c>
      <c r="AE7" s="10"/>
      <c r="AF7" s="5">
        <v>6</v>
      </c>
      <c r="AG7" s="5">
        <v>9</v>
      </c>
      <c r="AH7" s="10"/>
      <c r="AI7" s="5">
        <v>7</v>
      </c>
      <c r="AJ7" s="5">
        <v>8</v>
      </c>
    </row>
    <row r="8" spans="2:36" ht="25.5" customHeight="1">
      <c r="B8" s="39"/>
      <c r="C8" s="40"/>
      <c r="D8" s="51" t="s">
        <v>16</v>
      </c>
      <c r="E8" s="42"/>
      <c r="F8" s="43"/>
      <c r="G8" s="51" t="s">
        <v>16</v>
      </c>
      <c r="H8" s="42"/>
      <c r="I8" s="43"/>
      <c r="J8" s="51" t="s">
        <v>16</v>
      </c>
      <c r="K8" s="42"/>
      <c r="L8" s="43"/>
      <c r="M8" s="51" t="s">
        <v>16</v>
      </c>
      <c r="N8" s="42"/>
      <c r="O8" s="43"/>
      <c r="P8" s="51" t="s">
        <v>16</v>
      </c>
      <c r="Q8" s="42"/>
      <c r="S8" s="37">
        <v>6</v>
      </c>
      <c r="T8" s="38" t="str">
        <f>'Utkání-výsledky'!N9</f>
        <v>Výškovice B</v>
      </c>
      <c r="V8" s="1" t="s">
        <v>20</v>
      </c>
      <c r="W8" s="5">
        <v>10</v>
      </c>
      <c r="X8" s="5">
        <v>8</v>
      </c>
      <c r="Y8" s="10"/>
      <c r="Z8" s="5">
        <v>9</v>
      </c>
      <c r="AA8" s="5">
        <v>7</v>
      </c>
      <c r="AB8" s="10"/>
      <c r="AC8" s="5">
        <v>1</v>
      </c>
      <c r="AD8" s="5">
        <v>6</v>
      </c>
      <c r="AE8" s="10"/>
      <c r="AF8" s="5">
        <v>2</v>
      </c>
      <c r="AG8" s="5">
        <v>5</v>
      </c>
      <c r="AH8" s="10"/>
      <c r="AI8" s="5">
        <v>3</v>
      </c>
      <c r="AJ8" s="5">
        <v>4</v>
      </c>
    </row>
    <row r="9" spans="2:36" ht="25.5" customHeight="1">
      <c r="B9" s="32" t="s">
        <v>105</v>
      </c>
      <c r="C9" s="45" t="str">
        <f>T12</f>
        <v>Proskovice B</v>
      </c>
      <c r="D9" s="46" t="s">
        <v>16</v>
      </c>
      <c r="E9" s="47" t="str">
        <f>T9</f>
        <v>Krmelín B</v>
      </c>
      <c r="F9" s="48" t="str">
        <f>T10</f>
        <v>Volný LOS</v>
      </c>
      <c r="G9" s="46" t="s">
        <v>16</v>
      </c>
      <c r="H9" s="47" t="str">
        <f>T8</f>
        <v>Výškovice B</v>
      </c>
      <c r="I9" s="48" t="str">
        <f>T11</f>
        <v>Nová Bělá</v>
      </c>
      <c r="J9" s="46" t="s">
        <v>16</v>
      </c>
      <c r="K9" s="47" t="str">
        <f>T7</f>
        <v>Hrabůvka B</v>
      </c>
      <c r="L9" s="48" t="str">
        <f>T3</f>
        <v>Mexico</v>
      </c>
      <c r="M9" s="46" t="s">
        <v>16</v>
      </c>
      <c r="N9" s="47" t="str">
        <f>T6</f>
        <v>Hrabová</v>
      </c>
      <c r="O9" s="48" t="str">
        <f>T4</f>
        <v>Stará Ves</v>
      </c>
      <c r="P9" s="46" t="s">
        <v>16</v>
      </c>
      <c r="Q9" s="47" t="str">
        <f>T5</f>
        <v>Hukvaldy</v>
      </c>
      <c r="S9" s="37">
        <v>7</v>
      </c>
      <c r="T9" s="38" t="str">
        <f>'Utkání-výsledky'!N10</f>
        <v>Krmelín B</v>
      </c>
      <c r="V9" s="1" t="s">
        <v>21</v>
      </c>
      <c r="W9" s="5">
        <v>4</v>
      </c>
      <c r="X9" s="5">
        <v>10</v>
      </c>
      <c r="Y9" s="10"/>
      <c r="Z9" s="5">
        <v>5</v>
      </c>
      <c r="AA9" s="5">
        <v>3</v>
      </c>
      <c r="AB9" s="10"/>
      <c r="AC9" s="5">
        <v>6</v>
      </c>
      <c r="AD9" s="5">
        <v>2</v>
      </c>
      <c r="AE9" s="10"/>
      <c r="AF9" s="5">
        <v>7</v>
      </c>
      <c r="AG9" s="5">
        <v>1</v>
      </c>
      <c r="AH9" s="10"/>
      <c r="AI9" s="5">
        <v>8</v>
      </c>
      <c r="AJ9" s="5">
        <v>9</v>
      </c>
    </row>
    <row r="10" spans="2:36" ht="25.5" customHeight="1">
      <c r="B10" s="49"/>
      <c r="C10" s="50"/>
      <c r="D10" s="51" t="s">
        <v>16</v>
      </c>
      <c r="E10" s="52"/>
      <c r="F10" s="54"/>
      <c r="G10" s="51" t="s">
        <v>16</v>
      </c>
      <c r="H10" s="52"/>
      <c r="I10" s="54"/>
      <c r="J10" s="51" t="s">
        <v>16</v>
      </c>
      <c r="K10" s="52"/>
      <c r="L10" s="54"/>
      <c r="M10" s="51" t="s">
        <v>16</v>
      </c>
      <c r="N10" s="52"/>
      <c r="O10" s="54"/>
      <c r="P10" s="51" t="s">
        <v>16</v>
      </c>
      <c r="Q10" s="52"/>
      <c r="S10" s="37">
        <v>8</v>
      </c>
      <c r="T10" s="38" t="str">
        <f>'Utkání-výsledky'!N11</f>
        <v>Volný LOS</v>
      </c>
      <c r="V10" s="1" t="s">
        <v>111</v>
      </c>
      <c r="W10" s="5">
        <v>10</v>
      </c>
      <c r="X10" s="5">
        <v>9</v>
      </c>
      <c r="Y10" s="10"/>
      <c r="Z10" s="5">
        <v>1</v>
      </c>
      <c r="AA10" s="5">
        <v>8</v>
      </c>
      <c r="AB10" s="10"/>
      <c r="AC10" s="5">
        <v>2</v>
      </c>
      <c r="AD10" s="5">
        <v>7</v>
      </c>
      <c r="AE10" s="10"/>
      <c r="AF10" s="5">
        <v>3</v>
      </c>
      <c r="AG10" s="5">
        <v>6</v>
      </c>
      <c r="AH10" s="10"/>
      <c r="AI10" s="5">
        <v>4</v>
      </c>
      <c r="AJ10" s="5">
        <v>5</v>
      </c>
    </row>
    <row r="11" spans="2:36" ht="25.5" customHeight="1">
      <c r="B11" s="32" t="s">
        <v>106</v>
      </c>
      <c r="C11" s="33" t="str">
        <f>T5</f>
        <v>Hukvaldy</v>
      </c>
      <c r="D11" s="46" t="s">
        <v>16</v>
      </c>
      <c r="E11" s="35" t="str">
        <f>T12</f>
        <v>Proskovice B</v>
      </c>
      <c r="F11" s="36" t="str">
        <f>T6</f>
        <v>Hrabová</v>
      </c>
      <c r="G11" s="46" t="s">
        <v>16</v>
      </c>
      <c r="H11" s="35" t="str">
        <f>T4</f>
        <v>Stará Ves</v>
      </c>
      <c r="I11" s="36" t="str">
        <f>T7</f>
        <v>Hrabůvka B</v>
      </c>
      <c r="J11" s="46" t="s">
        <v>16</v>
      </c>
      <c r="K11" s="35" t="str">
        <f>T3</f>
        <v>Mexico</v>
      </c>
      <c r="L11" s="36" t="str">
        <f>T8</f>
        <v>Výškovice B</v>
      </c>
      <c r="M11" s="46" t="s">
        <v>16</v>
      </c>
      <c r="N11" s="35" t="str">
        <f>T11</f>
        <v>Nová Bělá</v>
      </c>
      <c r="O11" s="36" t="str">
        <f>T9</f>
        <v>Krmelín B</v>
      </c>
      <c r="P11" s="46" t="s">
        <v>16</v>
      </c>
      <c r="Q11" s="35" t="str">
        <f>T10</f>
        <v>Volný LOS</v>
      </c>
      <c r="S11" s="37">
        <v>9</v>
      </c>
      <c r="T11" s="38" t="str">
        <f>'Utkání-výsledky'!N12</f>
        <v>Nová Bělá</v>
      </c>
      <c r="V11" s="1" t="s">
        <v>112</v>
      </c>
      <c r="W11" s="5">
        <v>5</v>
      </c>
      <c r="X11" s="5">
        <v>10</v>
      </c>
      <c r="Y11" s="10"/>
      <c r="Z11" s="5">
        <v>6</v>
      </c>
      <c r="AA11" s="5">
        <v>4</v>
      </c>
      <c r="AB11" s="10"/>
      <c r="AC11" s="5">
        <v>7</v>
      </c>
      <c r="AD11" s="5">
        <v>3</v>
      </c>
      <c r="AE11" s="10"/>
      <c r="AF11" s="5">
        <v>8</v>
      </c>
      <c r="AG11" s="5">
        <v>2</v>
      </c>
      <c r="AH11" s="10"/>
      <c r="AI11" s="5">
        <v>9</v>
      </c>
      <c r="AJ11" s="5">
        <v>1</v>
      </c>
    </row>
    <row r="12" spans="2:20" ht="25.5" customHeight="1">
      <c r="B12" s="39"/>
      <c r="C12" s="40"/>
      <c r="D12" s="51" t="s">
        <v>16</v>
      </c>
      <c r="E12" s="42"/>
      <c r="F12" s="43"/>
      <c r="G12" s="51" t="s">
        <v>16</v>
      </c>
      <c r="H12" s="42"/>
      <c r="I12" s="55"/>
      <c r="J12" s="51" t="s">
        <v>16</v>
      </c>
      <c r="K12" s="42"/>
      <c r="L12" s="43"/>
      <c r="M12" s="51" t="s">
        <v>16</v>
      </c>
      <c r="N12" s="42"/>
      <c r="O12" s="43"/>
      <c r="P12" s="51" t="s">
        <v>16</v>
      </c>
      <c r="Q12" s="42"/>
      <c r="S12" s="37">
        <v>10</v>
      </c>
      <c r="T12" s="38" t="str">
        <f>'Utkání-výsledky'!N13</f>
        <v>Proskovice B</v>
      </c>
    </row>
    <row r="13" spans="2:17" ht="25.5" customHeight="1">
      <c r="B13" s="44" t="s">
        <v>103</v>
      </c>
      <c r="C13" s="45" t="str">
        <f>T12</f>
        <v>Proskovice B</v>
      </c>
      <c r="D13" s="46" t="s">
        <v>16</v>
      </c>
      <c r="E13" s="47" t="str">
        <f>T10</f>
        <v>Volný LOS</v>
      </c>
      <c r="F13" s="48" t="str">
        <f>T11</f>
        <v>Nová Bělá</v>
      </c>
      <c r="G13" s="46" t="s">
        <v>16</v>
      </c>
      <c r="H13" s="35" t="str">
        <f>T9</f>
        <v>Krmelín B</v>
      </c>
      <c r="I13" s="36" t="str">
        <f>T3</f>
        <v>Mexico</v>
      </c>
      <c r="J13" s="46" t="s">
        <v>16</v>
      </c>
      <c r="K13" s="47" t="str">
        <f>T8</f>
        <v>Výškovice B</v>
      </c>
      <c r="L13" s="48" t="str">
        <f>T4</f>
        <v>Stará Ves</v>
      </c>
      <c r="M13" s="46" t="s">
        <v>16</v>
      </c>
      <c r="N13" s="47" t="str">
        <f>T7</f>
        <v>Hrabůvka B</v>
      </c>
      <c r="O13" s="48" t="str">
        <f>T5</f>
        <v>Hukvaldy</v>
      </c>
      <c r="P13" s="46" t="s">
        <v>16</v>
      </c>
      <c r="Q13" s="47" t="str">
        <f>T6</f>
        <v>Hrabová</v>
      </c>
    </row>
    <row r="14" spans="2:19" ht="25.5" customHeight="1">
      <c r="B14" s="39"/>
      <c r="C14" s="50"/>
      <c r="D14" s="51" t="s">
        <v>16</v>
      </c>
      <c r="E14" s="52"/>
      <c r="F14" s="54"/>
      <c r="G14" s="51" t="s">
        <v>16</v>
      </c>
      <c r="H14" s="42"/>
      <c r="I14" s="55"/>
      <c r="J14" s="51" t="s">
        <v>16</v>
      </c>
      <c r="K14" s="52"/>
      <c r="L14" s="54"/>
      <c r="M14" s="51" t="s">
        <v>16</v>
      </c>
      <c r="N14" s="52"/>
      <c r="O14" s="54"/>
      <c r="P14" s="51" t="s">
        <v>16</v>
      </c>
      <c r="Q14" s="52"/>
      <c r="S14" s="56" t="s">
        <v>28</v>
      </c>
    </row>
    <row r="15" spans="2:38" ht="25.5" customHeight="1">
      <c r="B15" s="44" t="s">
        <v>108</v>
      </c>
      <c r="C15" s="33" t="str">
        <f>T6</f>
        <v>Hrabová</v>
      </c>
      <c r="D15" s="46" t="s">
        <v>16</v>
      </c>
      <c r="E15" s="35" t="str">
        <f>T12</f>
        <v>Proskovice B</v>
      </c>
      <c r="F15" s="36" t="str">
        <f>T7</f>
        <v>Hrabůvka B</v>
      </c>
      <c r="G15" s="46" t="s">
        <v>16</v>
      </c>
      <c r="H15" s="47" t="str">
        <f>T5</f>
        <v>Hukvaldy</v>
      </c>
      <c r="I15" s="48" t="str">
        <f>T8</f>
        <v>Výškovice B</v>
      </c>
      <c r="J15" s="46" t="s">
        <v>16</v>
      </c>
      <c r="K15" s="35" t="str">
        <f>T4</f>
        <v>Stará Ves</v>
      </c>
      <c r="L15" s="36" t="str">
        <f>T9</f>
        <v>Krmelín B</v>
      </c>
      <c r="M15" s="46" t="s">
        <v>16</v>
      </c>
      <c r="N15" s="35" t="str">
        <f>T3</f>
        <v>Mexico</v>
      </c>
      <c r="O15" s="36" t="str">
        <f>T10</f>
        <v>Volný LOS</v>
      </c>
      <c r="P15" s="46" t="s">
        <v>16</v>
      </c>
      <c r="Q15" s="35" t="str">
        <f>T11</f>
        <v>Nová Bělá</v>
      </c>
      <c r="S15" s="67">
        <v>6</v>
      </c>
      <c r="T15" s="350" t="str">
        <f>IF(AK15=" ",AL15,AK15)</f>
        <v>Výškovice B</v>
      </c>
      <c r="X15" s="57"/>
      <c r="AK15" s="315" t="str">
        <f>IF(S15=1,T3,IF(S15=2,T4,IF(S15=3,T5,IF(S15=4,T6,IF(S15=5,T7,IF(S15=6,T8,IF(S15=7,T9,IF(S15=8,T10," "))))))))</f>
        <v>Výškovice B</v>
      </c>
      <c r="AL15" s="315" t="str">
        <f>IF(S15=9,T11,IF(S15=10,T12," "))</f>
        <v> </v>
      </c>
    </row>
    <row r="16" spans="2:38" ht="25.5" customHeight="1">
      <c r="B16" s="39"/>
      <c r="C16" s="40"/>
      <c r="D16" s="51"/>
      <c r="E16" s="42"/>
      <c r="F16" s="43"/>
      <c r="G16" s="51"/>
      <c r="H16" s="42"/>
      <c r="I16" s="43"/>
      <c r="J16" s="51"/>
      <c r="K16" s="42"/>
      <c r="L16" s="43"/>
      <c r="M16" s="51"/>
      <c r="N16" s="42"/>
      <c r="O16" s="43"/>
      <c r="P16" s="51"/>
      <c r="Q16" s="42"/>
      <c r="S16" s="67"/>
      <c r="T16" s="6" t="str">
        <f>IF(AK16=" ",AL16,AK16)</f>
        <v> </v>
      </c>
      <c r="X16" s="57" t="str">
        <f>IF(W16=1,X3,IF(W16=2,X4,IF(W16=3,X5,IF(W16=4,X6,IF(W16=5,X7,IF(W16=6,X8,IF(W16=7,X9,IF(W16=8,X10," "))))))))</f>
        <v> </v>
      </c>
      <c r="AK16" s="315" t="str">
        <f>IF(S16=1,T3,IF(S16=2,T4,IF(S16=3,T5,IF(S16=4,T6,IF(S16=5,T7,IF(S16=6,T8,IF(S16=7,T9,IF(S16=8,T10," "))))))))</f>
        <v> </v>
      </c>
      <c r="AL16" s="315" t="str">
        <f>IF(S16=9,T11,IF(S16=10,T12," "))</f>
        <v> </v>
      </c>
    </row>
    <row r="17" spans="2:38" ht="25.5" customHeight="1">
      <c r="B17" s="44" t="s">
        <v>115</v>
      </c>
      <c r="C17" s="33" t="str">
        <f>T12</f>
        <v>Proskovice B</v>
      </c>
      <c r="D17" s="46" t="s">
        <v>16</v>
      </c>
      <c r="E17" s="35" t="str">
        <f>T11</f>
        <v>Nová Bělá</v>
      </c>
      <c r="F17" s="36" t="str">
        <f>T3</f>
        <v>Mexico</v>
      </c>
      <c r="G17" s="46" t="s">
        <v>16</v>
      </c>
      <c r="H17" s="47" t="str">
        <f>T10</f>
        <v>Volný LOS</v>
      </c>
      <c r="I17" s="48" t="str">
        <f>T4</f>
        <v>Stará Ves</v>
      </c>
      <c r="J17" s="46" t="s">
        <v>16</v>
      </c>
      <c r="K17" s="35" t="str">
        <f>T9</f>
        <v>Krmelín B</v>
      </c>
      <c r="L17" s="36" t="str">
        <f>T5</f>
        <v>Hukvaldy</v>
      </c>
      <c r="M17" s="46" t="s">
        <v>16</v>
      </c>
      <c r="N17" s="35" t="str">
        <f>T8</f>
        <v>Výškovice B</v>
      </c>
      <c r="O17" s="36" t="str">
        <f>T6</f>
        <v>Hrabová</v>
      </c>
      <c r="P17" s="46" t="s">
        <v>16</v>
      </c>
      <c r="Q17" s="35" t="str">
        <f>T7</f>
        <v>Hrabůvka B</v>
      </c>
      <c r="S17" s="67"/>
      <c r="T17" s="6" t="str">
        <f>IF(AK17=" ",AL17,AK17)</f>
        <v> </v>
      </c>
      <c r="X17" s="57" t="str">
        <f>IF(W17=1,X3,IF(W17=2,X4,IF(W17=3,X5,IF(W17=4,X6,IF(W17=5,X7,IF(W17=6,X8,IF(W17=7,X9,IF(W17=8,X10," "))))))))</f>
        <v> </v>
      </c>
      <c r="AK17" s="315" t="str">
        <f>IF(S17=1,T3,IF(S17=2,T4,IF(S17=3,T5,IF(S17=4,T6,IF(S17=5,T7,IF(S17=6,T8,IF(S17=7,T9,IF(S17=8,T10," "))))))))</f>
        <v> </v>
      </c>
      <c r="AL17" s="315" t="str">
        <f>IF(S17=9,T11,IF(S17=10,T12," "))</f>
        <v> </v>
      </c>
    </row>
    <row r="18" spans="2:17" ht="25.5" customHeight="1">
      <c r="B18" s="39"/>
      <c r="C18" s="40"/>
      <c r="D18" s="51"/>
      <c r="E18" s="42"/>
      <c r="F18" s="43"/>
      <c r="G18" s="51"/>
      <c r="H18" s="42"/>
      <c r="I18" s="43"/>
      <c r="J18" s="51"/>
      <c r="K18" s="42"/>
      <c r="L18" s="43"/>
      <c r="M18" s="51"/>
      <c r="N18" s="42"/>
      <c r="O18" s="43"/>
      <c r="P18" s="51"/>
      <c r="Q18" s="42"/>
    </row>
    <row r="19" spans="2:17" ht="25.5" customHeight="1">
      <c r="B19" s="44" t="s">
        <v>116</v>
      </c>
      <c r="C19" s="33" t="str">
        <f>T7</f>
        <v>Hrabůvka B</v>
      </c>
      <c r="D19" s="46" t="s">
        <v>16</v>
      </c>
      <c r="E19" s="35" t="str">
        <f>T12</f>
        <v>Proskovice B</v>
      </c>
      <c r="F19" s="36" t="str">
        <f>T8</f>
        <v>Výškovice B</v>
      </c>
      <c r="G19" s="46" t="s">
        <v>16</v>
      </c>
      <c r="H19" s="47" t="str">
        <f>T6</f>
        <v>Hrabová</v>
      </c>
      <c r="I19" s="48" t="str">
        <f>T9</f>
        <v>Krmelín B</v>
      </c>
      <c r="J19" s="46" t="s">
        <v>16</v>
      </c>
      <c r="K19" s="35" t="str">
        <f>T5</f>
        <v>Hukvaldy</v>
      </c>
      <c r="L19" s="36" t="str">
        <f>T10</f>
        <v>Volný LOS</v>
      </c>
      <c r="M19" s="46" t="s">
        <v>16</v>
      </c>
      <c r="N19" s="35" t="str">
        <f>T4</f>
        <v>Stará Ves</v>
      </c>
      <c r="O19" s="36" t="str">
        <f>T11</f>
        <v>Nová Bělá</v>
      </c>
      <c r="P19" s="46" t="s">
        <v>16</v>
      </c>
      <c r="Q19" s="35" t="str">
        <f>T3</f>
        <v>Mexico</v>
      </c>
    </row>
    <row r="20" spans="2:20" ht="25.5" customHeight="1">
      <c r="B20" s="39"/>
      <c r="C20" s="40"/>
      <c r="D20" s="51"/>
      <c r="E20" s="42"/>
      <c r="F20" s="43"/>
      <c r="G20" s="51"/>
      <c r="H20" s="42"/>
      <c r="I20" s="43"/>
      <c r="J20" s="51"/>
      <c r="K20" s="42"/>
      <c r="L20" s="43"/>
      <c r="M20" s="51"/>
      <c r="N20" s="42"/>
      <c r="O20" s="43"/>
      <c r="P20" s="51"/>
      <c r="Q20" s="42"/>
      <c r="T20" s="38"/>
    </row>
    <row r="21" ht="15">
      <c r="T21" s="38"/>
    </row>
    <row r="22" ht="15">
      <c r="T22" s="38"/>
    </row>
    <row r="23" ht="15">
      <c r="T23" s="38"/>
    </row>
    <row r="24" ht="15">
      <c r="T24" s="38"/>
    </row>
    <row r="25" ht="15">
      <c r="T25" s="38"/>
    </row>
    <row r="26" ht="15">
      <c r="T26" s="38"/>
    </row>
    <row r="27" ht="15">
      <c r="T27" s="38"/>
    </row>
    <row r="28" ht="15">
      <c r="T28" s="38"/>
    </row>
    <row r="29" ht="15">
      <c r="T29" s="38"/>
    </row>
  </sheetData>
  <sheetProtection selectLockedCells="1"/>
  <conditionalFormatting sqref="C3:Q20">
    <cfRule type="cellIs" priority="1" dxfId="48" operator="equal" stopIfTrue="1">
      <formula>$T$17</formula>
    </cfRule>
    <cfRule type="cellIs" priority="2" dxfId="47" operator="equal" stopIfTrue="1">
      <formula>$T$16</formula>
    </cfRule>
    <cfRule type="cellIs" priority="3" dxfId="46" operator="equal" stopIfTrue="1">
      <formula>$T$15</formula>
    </cfRule>
  </conditionalFormatting>
  <printOptions horizontalCentered="1" verticalCentered="1"/>
  <pageMargins left="0" right="0" top="0.1968503937007874" bottom="0" header="0" footer="0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L37"/>
  <sheetViews>
    <sheetView zoomScalePageLayoutView="0" workbookViewId="0" topLeftCell="A10">
      <selection activeCell="AM32" sqref="AM3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17.00390625" style="0" customWidth="1"/>
    <col min="4" max="4" width="2.7109375" style="0" customWidth="1"/>
    <col min="5" max="5" width="0.85546875" style="0" customWidth="1"/>
    <col min="6" max="7" width="2.7109375" style="0" customWidth="1"/>
    <col min="8" max="8" width="0.85546875" style="0" customWidth="1"/>
    <col min="9" max="10" width="2.7109375" style="0" customWidth="1"/>
    <col min="11" max="11" width="0.85546875" style="0" customWidth="1"/>
    <col min="12" max="13" width="2.7109375" style="0" customWidth="1"/>
    <col min="14" max="14" width="0.85546875" style="0" customWidth="1"/>
    <col min="15" max="16" width="2.7109375" style="0" customWidth="1"/>
    <col min="17" max="17" width="0.85546875" style="0" customWidth="1"/>
    <col min="18" max="19" width="2.7109375" style="0" customWidth="1"/>
    <col min="20" max="20" width="0.85546875" style="0" customWidth="1"/>
    <col min="21" max="22" width="2.7109375" style="0" customWidth="1"/>
    <col min="23" max="23" width="0.85546875" style="0" customWidth="1"/>
    <col min="24" max="25" width="2.7109375" style="0" customWidth="1"/>
    <col min="26" max="26" width="0.9921875" style="0" customWidth="1"/>
    <col min="27" max="28" width="2.7109375" style="0" customWidth="1"/>
    <col min="29" max="29" width="0.71875" style="0" customWidth="1"/>
    <col min="30" max="30" width="2.7109375" style="0" customWidth="1"/>
    <col min="31" max="31" width="4.57421875" style="0" customWidth="1"/>
    <col min="32" max="32" width="3.57421875" style="0" customWidth="1"/>
    <col min="33" max="34" width="4.00390625" style="0" customWidth="1"/>
    <col min="35" max="35" width="0.9921875" style="0" customWidth="1"/>
    <col min="36" max="36" width="3.28125" style="0" customWidth="1"/>
    <col min="37" max="37" width="6.28125" style="0" customWidth="1"/>
    <col min="38" max="39" width="3.28125" style="0" customWidth="1"/>
    <col min="40" max="40" width="17.8515625" style="0" customWidth="1"/>
    <col min="41" max="41" width="13.57421875" style="0" customWidth="1"/>
    <col min="42" max="42" width="5.7109375" style="0" customWidth="1"/>
    <col min="43" max="43" width="5.421875" style="0" customWidth="1"/>
    <col min="44" max="44" width="10.28125" style="0" customWidth="1"/>
    <col min="45" max="45" width="11.00390625" style="0" customWidth="1"/>
    <col min="46" max="46" width="16.140625" style="0" customWidth="1"/>
    <col min="47" max="63" width="2.7109375" style="0" customWidth="1"/>
    <col min="64" max="64" width="2.8515625" style="0" customWidth="1"/>
  </cols>
  <sheetData>
    <row r="1" ht="20.25">
      <c r="S1" s="192" t="s">
        <v>184</v>
      </c>
    </row>
    <row r="2" ht="6.75" customHeight="1"/>
    <row r="3" spans="14:42" ht="12.75">
      <c r="N3" s="193" t="s">
        <v>73</v>
      </c>
      <c r="AP3" s="193" t="s">
        <v>101</v>
      </c>
    </row>
    <row r="4" spans="2:45" ht="26.25" customHeight="1">
      <c r="B4" s="194"/>
      <c r="C4" s="195"/>
      <c r="D4" s="539">
        <v>1</v>
      </c>
      <c r="E4" s="540"/>
      <c r="F4" s="541"/>
      <c r="G4" s="542">
        <v>2</v>
      </c>
      <c r="H4" s="534"/>
      <c r="I4" s="535"/>
      <c r="J4" s="539">
        <v>3</v>
      </c>
      <c r="K4" s="540"/>
      <c r="L4" s="541"/>
      <c r="M4" s="542">
        <v>4</v>
      </c>
      <c r="N4" s="534"/>
      <c r="O4" s="535"/>
      <c r="P4" s="539">
        <v>5</v>
      </c>
      <c r="Q4" s="540"/>
      <c r="R4" s="541"/>
      <c r="S4" s="542">
        <v>6</v>
      </c>
      <c r="T4" s="534"/>
      <c r="U4" s="535"/>
      <c r="V4" s="539">
        <v>7</v>
      </c>
      <c r="W4" s="540"/>
      <c r="X4" s="540"/>
      <c r="Y4" s="542">
        <v>8</v>
      </c>
      <c r="Z4" s="534"/>
      <c r="AA4" s="535"/>
      <c r="AB4" s="539">
        <v>9</v>
      </c>
      <c r="AC4" s="540"/>
      <c r="AD4" s="541"/>
      <c r="AE4" s="196" t="s">
        <v>74</v>
      </c>
      <c r="AF4" s="197" t="s">
        <v>75</v>
      </c>
      <c r="AG4" s="198" t="s">
        <v>76</v>
      </c>
      <c r="AH4" s="534" t="s">
        <v>77</v>
      </c>
      <c r="AI4" s="534"/>
      <c r="AJ4" s="535"/>
      <c r="AK4" s="199" t="s">
        <v>78</v>
      </c>
      <c r="AN4" s="196" t="s">
        <v>84</v>
      </c>
      <c r="AO4" s="196" t="s">
        <v>85</v>
      </c>
      <c r="AP4" s="196" t="s">
        <v>74</v>
      </c>
      <c r="AQ4" s="197" t="s">
        <v>75</v>
      </c>
      <c r="AR4" s="199" t="s">
        <v>86</v>
      </c>
      <c r="AS4" s="199" t="s">
        <v>87</v>
      </c>
    </row>
    <row r="5" spans="2:64" ht="21.75" customHeight="1">
      <c r="B5" s="536" t="s">
        <v>121</v>
      </c>
      <c r="C5" s="222" t="s">
        <v>129</v>
      </c>
      <c r="D5" s="200"/>
      <c r="E5" s="201"/>
      <c r="F5" s="206"/>
      <c r="G5" s="203">
        <v>2</v>
      </c>
      <c r="H5" s="204"/>
      <c r="I5" s="205">
        <v>0</v>
      </c>
      <c r="J5" s="200">
        <v>0</v>
      </c>
      <c r="K5" s="201"/>
      <c r="L5" s="202">
        <v>2</v>
      </c>
      <c r="M5" s="203"/>
      <c r="N5" s="204"/>
      <c r="O5" s="205"/>
      <c r="P5" s="200">
        <v>1</v>
      </c>
      <c r="Q5" s="201"/>
      <c r="R5" s="202">
        <v>2</v>
      </c>
      <c r="S5" s="203">
        <v>0</v>
      </c>
      <c r="T5" s="204"/>
      <c r="U5" s="205">
        <v>2</v>
      </c>
      <c r="V5" s="200"/>
      <c r="W5" s="201"/>
      <c r="X5" s="202"/>
      <c r="Y5" s="203">
        <v>0</v>
      </c>
      <c r="Z5" s="204"/>
      <c r="AA5" s="205">
        <v>2</v>
      </c>
      <c r="AB5" s="200"/>
      <c r="AC5" s="201"/>
      <c r="AD5" s="202"/>
      <c r="AE5" s="316">
        <f aca="true" t="shared" si="0" ref="AE5:AE37">SUM(AU5:BL5)</f>
        <v>5</v>
      </c>
      <c r="AF5" s="317">
        <f>AU5+AW5+AY5+BA5+BC5+BE5+BG5+BI5+BK5</f>
        <v>1</v>
      </c>
      <c r="AG5" s="318">
        <f>AV5+AX5+AZ5+BB5+BD5+BF5+BH5+BJ5+BL5</f>
        <v>4</v>
      </c>
      <c r="AH5" s="319">
        <f>D5+G5+J5+M5+P5+S5+V5+Y5+AB5</f>
        <v>3</v>
      </c>
      <c r="AI5" s="320" t="s">
        <v>17</v>
      </c>
      <c r="AJ5" s="321">
        <f>F5+I5+L5+O5+R5+U5+X5+AA5+AD5</f>
        <v>8</v>
      </c>
      <c r="AK5" s="322">
        <f>IF(AE5&gt;0,AF5/AE5,0)</f>
        <v>0.2</v>
      </c>
      <c r="AM5" s="257" t="s">
        <v>59</v>
      </c>
      <c r="AN5" s="258" t="s">
        <v>192</v>
      </c>
      <c r="AO5" s="258" t="s">
        <v>180</v>
      </c>
      <c r="AP5" s="257">
        <v>5</v>
      </c>
      <c r="AQ5" s="257">
        <v>5</v>
      </c>
      <c r="AR5" s="259">
        <v>1</v>
      </c>
      <c r="AS5" s="277">
        <v>1</v>
      </c>
      <c r="AU5" s="207">
        <f aca="true" t="shared" si="1" ref="AU5:AU33">IF(D5&gt;F5,1,0)</f>
        <v>0</v>
      </c>
      <c r="AV5" s="207">
        <f aca="true" t="shared" si="2" ref="AV5:AV33">IF(F5&gt;D5,1,0)</f>
        <v>0</v>
      </c>
      <c r="AW5" s="207">
        <f aca="true" t="shared" si="3" ref="AW5:AW33">IF(G5&gt;I5,1,0)</f>
        <v>1</v>
      </c>
      <c r="AX5" s="207">
        <f aca="true" t="shared" si="4" ref="AX5:AX33">IF(I5&gt;G5,1,0)</f>
        <v>0</v>
      </c>
      <c r="AY5" s="207">
        <f aca="true" t="shared" si="5" ref="AY5:AY33">IF(J5&gt;L5,1,0)</f>
        <v>0</v>
      </c>
      <c r="AZ5" s="207">
        <f aca="true" t="shared" si="6" ref="AZ5:AZ33">IF(L5&gt;J5,1,0)</f>
        <v>1</v>
      </c>
      <c r="BA5" s="207">
        <f aca="true" t="shared" si="7" ref="BA5:BA33">IF(M5&gt;O5,1,0)</f>
        <v>0</v>
      </c>
      <c r="BB5" s="207">
        <f aca="true" t="shared" si="8" ref="BB5:BB33">IF(O5&gt;M5,1,0)</f>
        <v>0</v>
      </c>
      <c r="BC5" s="207">
        <f aca="true" t="shared" si="9" ref="BC5:BC33">IF(P5&gt;R5,1,)</f>
        <v>0</v>
      </c>
      <c r="BD5" s="207">
        <f aca="true" t="shared" si="10" ref="BD5:BD33">IF(R5&gt;P5,1,0)</f>
        <v>1</v>
      </c>
      <c r="BE5" s="207">
        <f aca="true" t="shared" si="11" ref="BE5:BE33">IF(S5&gt;U5,1,0)</f>
        <v>0</v>
      </c>
      <c r="BF5" s="207">
        <f aca="true" t="shared" si="12" ref="BF5:BF33">IF(U5&gt;S5,1,0)</f>
        <v>1</v>
      </c>
      <c r="BG5" s="207">
        <f aca="true" t="shared" si="13" ref="BG5:BG33">IF(V5&gt;X5,1,0)</f>
        <v>0</v>
      </c>
      <c r="BH5" s="207">
        <f aca="true" t="shared" si="14" ref="BH5:BH33">IF(X5&gt;V5,1,0)</f>
        <v>0</v>
      </c>
      <c r="BI5" s="207">
        <f>IF(Y5&gt;AA5,1,0)</f>
        <v>0</v>
      </c>
      <c r="BJ5" s="207">
        <f>IF(AA5&gt;Y5,1,0)</f>
        <v>1</v>
      </c>
      <c r="BK5" s="207">
        <f>IF(AB5&gt;AD5,1,0)</f>
        <v>0</v>
      </c>
      <c r="BL5" s="207">
        <f>IF(AD5&gt;AB5,1,0)</f>
        <v>0</v>
      </c>
    </row>
    <row r="6" spans="2:64" ht="21.75" customHeight="1">
      <c r="B6" s="537"/>
      <c r="C6" s="223" t="s">
        <v>147</v>
      </c>
      <c r="D6" s="208"/>
      <c r="E6" s="209"/>
      <c r="F6" s="214"/>
      <c r="G6" s="211">
        <v>0</v>
      </c>
      <c r="H6" s="212"/>
      <c r="I6" s="213">
        <v>2</v>
      </c>
      <c r="J6" s="208"/>
      <c r="K6" s="209"/>
      <c r="L6" s="210"/>
      <c r="M6" s="211"/>
      <c r="N6" s="212"/>
      <c r="O6" s="213"/>
      <c r="P6" s="208">
        <v>2</v>
      </c>
      <c r="Q6" s="209"/>
      <c r="R6" s="210">
        <v>0</v>
      </c>
      <c r="S6" s="211">
        <v>0</v>
      </c>
      <c r="T6" s="212"/>
      <c r="U6" s="213">
        <v>2</v>
      </c>
      <c r="V6" s="208"/>
      <c r="W6" s="209"/>
      <c r="X6" s="210"/>
      <c r="Y6" s="211">
        <v>1</v>
      </c>
      <c r="Z6" s="212"/>
      <c r="AA6" s="213">
        <v>2</v>
      </c>
      <c r="AB6" s="208">
        <v>0</v>
      </c>
      <c r="AC6" s="209"/>
      <c r="AD6" s="210">
        <v>2</v>
      </c>
      <c r="AE6" s="323">
        <f t="shared" si="0"/>
        <v>5</v>
      </c>
      <c r="AF6" s="324">
        <f aca="true" t="shared" si="15" ref="AF6:AF37">AU6+AW6+AY6+BA6+BC6+BE6+BG6+BI6+BK6</f>
        <v>1</v>
      </c>
      <c r="AG6" s="325">
        <f aca="true" t="shared" si="16" ref="AG6:AG37">AV6+AX6+AZ6+BB6+BD6+BF6+BH6+BJ6+BL6</f>
        <v>4</v>
      </c>
      <c r="AH6" s="326">
        <f aca="true" t="shared" si="17" ref="AH6:AH37">D6+G6+J6+M6+P6+S6+V6+Y6+AB6</f>
        <v>3</v>
      </c>
      <c r="AI6" s="327" t="s">
        <v>17</v>
      </c>
      <c r="AJ6" s="328">
        <f aca="true" t="shared" si="18" ref="AJ6:AJ37">F6+I6+L6+O6+R6+U6+X6+AA6+AD6</f>
        <v>8</v>
      </c>
      <c r="AK6" s="329">
        <f aca="true" t="shared" si="19" ref="AK6:AK37">IF(AE6&gt;0,AF6/AE6,0)</f>
        <v>0.2</v>
      </c>
      <c r="AM6" s="260" t="s">
        <v>60</v>
      </c>
      <c r="AN6" s="258" t="s">
        <v>148</v>
      </c>
      <c r="AO6" s="258" t="s">
        <v>180</v>
      </c>
      <c r="AP6" s="257">
        <v>6</v>
      </c>
      <c r="AQ6" s="257">
        <v>6</v>
      </c>
      <c r="AR6" s="259">
        <v>1</v>
      </c>
      <c r="AS6" s="277">
        <v>0.9230769230769231</v>
      </c>
      <c r="AU6" s="207">
        <f t="shared" si="1"/>
        <v>0</v>
      </c>
      <c r="AV6" s="207">
        <f t="shared" si="2"/>
        <v>0</v>
      </c>
      <c r="AW6" s="207">
        <f t="shared" si="3"/>
        <v>0</v>
      </c>
      <c r="AX6" s="207">
        <f t="shared" si="4"/>
        <v>1</v>
      </c>
      <c r="AY6" s="207">
        <f t="shared" si="5"/>
        <v>0</v>
      </c>
      <c r="AZ6" s="207">
        <f t="shared" si="6"/>
        <v>0</v>
      </c>
      <c r="BA6" s="207">
        <f t="shared" si="7"/>
        <v>0</v>
      </c>
      <c r="BB6" s="207">
        <f t="shared" si="8"/>
        <v>0</v>
      </c>
      <c r="BC6" s="207">
        <f t="shared" si="9"/>
        <v>1</v>
      </c>
      <c r="BD6" s="207">
        <f t="shared" si="10"/>
        <v>0</v>
      </c>
      <c r="BE6" s="207">
        <f t="shared" si="11"/>
        <v>0</v>
      </c>
      <c r="BF6" s="207">
        <f t="shared" si="12"/>
        <v>1</v>
      </c>
      <c r="BG6" s="207">
        <f t="shared" si="13"/>
        <v>0</v>
      </c>
      <c r="BH6" s="207">
        <f t="shared" si="14"/>
        <v>0</v>
      </c>
      <c r="BI6" s="207">
        <f aca="true" t="shared" si="20" ref="BI6:BI37">IF(Y6&gt;AA6,1,0)</f>
        <v>0</v>
      </c>
      <c r="BJ6" s="207">
        <f aca="true" t="shared" si="21" ref="BJ6:BJ37">IF(AA6&gt;Y6,1,0)</f>
        <v>1</v>
      </c>
      <c r="BK6" s="207">
        <f aca="true" t="shared" si="22" ref="BK6:BK37">IF(AB6&gt;AD6,1,0)</f>
        <v>0</v>
      </c>
      <c r="BL6" s="207">
        <f aca="true" t="shared" si="23" ref="BL6:BL37">IF(AD6&gt;AB6,1,0)</f>
        <v>1</v>
      </c>
    </row>
    <row r="7" spans="2:64" ht="21.75" customHeight="1">
      <c r="B7" s="538"/>
      <c r="C7" s="224" t="s">
        <v>130</v>
      </c>
      <c r="D7" s="215"/>
      <c r="E7" s="216"/>
      <c r="F7" s="217"/>
      <c r="G7" s="218"/>
      <c r="H7" s="219"/>
      <c r="I7" s="220"/>
      <c r="J7" s="215">
        <v>2</v>
      </c>
      <c r="K7" s="216"/>
      <c r="L7" s="217">
        <v>1</v>
      </c>
      <c r="M7" s="218"/>
      <c r="N7" s="219"/>
      <c r="O7" s="220"/>
      <c r="P7" s="215"/>
      <c r="Q7" s="216"/>
      <c r="R7" s="217"/>
      <c r="S7" s="218"/>
      <c r="T7" s="219"/>
      <c r="U7" s="220"/>
      <c r="V7" s="215"/>
      <c r="W7" s="216"/>
      <c r="X7" s="221"/>
      <c r="Y7" s="218"/>
      <c r="Z7" s="219"/>
      <c r="AA7" s="220"/>
      <c r="AB7" s="215">
        <v>0</v>
      </c>
      <c r="AC7" s="216"/>
      <c r="AD7" s="217">
        <v>2</v>
      </c>
      <c r="AE7" s="330">
        <f t="shared" si="0"/>
        <v>2</v>
      </c>
      <c r="AF7" s="331">
        <f t="shared" si="15"/>
        <v>1</v>
      </c>
      <c r="AG7" s="332">
        <f t="shared" si="16"/>
        <v>1</v>
      </c>
      <c r="AH7" s="333">
        <f t="shared" si="17"/>
        <v>2</v>
      </c>
      <c r="AI7" s="334" t="s">
        <v>17</v>
      </c>
      <c r="AJ7" s="335">
        <f t="shared" si="18"/>
        <v>3</v>
      </c>
      <c r="AK7" s="336">
        <f t="shared" si="19"/>
        <v>0.5</v>
      </c>
      <c r="AM7" s="260" t="s">
        <v>61</v>
      </c>
      <c r="AN7" s="363" t="s">
        <v>181</v>
      </c>
      <c r="AO7" s="363" t="s">
        <v>168</v>
      </c>
      <c r="AP7" s="617">
        <v>8</v>
      </c>
      <c r="AQ7" s="617">
        <v>7</v>
      </c>
      <c r="AR7" s="618">
        <v>0.875</v>
      </c>
      <c r="AS7" s="277">
        <v>0.875</v>
      </c>
      <c r="AU7" s="207">
        <f t="shared" si="1"/>
        <v>0</v>
      </c>
      <c r="AV7" s="207">
        <f t="shared" si="2"/>
        <v>0</v>
      </c>
      <c r="AW7" s="207">
        <f t="shared" si="3"/>
        <v>0</v>
      </c>
      <c r="AX7" s="207">
        <f t="shared" si="4"/>
        <v>0</v>
      </c>
      <c r="AY7" s="207">
        <f t="shared" si="5"/>
        <v>1</v>
      </c>
      <c r="AZ7" s="207">
        <f t="shared" si="6"/>
        <v>0</v>
      </c>
      <c r="BA7" s="207">
        <f t="shared" si="7"/>
        <v>0</v>
      </c>
      <c r="BB7" s="207">
        <f t="shared" si="8"/>
        <v>0</v>
      </c>
      <c r="BC7" s="207">
        <f t="shared" si="9"/>
        <v>0</v>
      </c>
      <c r="BD7" s="207">
        <f t="shared" si="10"/>
        <v>0</v>
      </c>
      <c r="BE7" s="207">
        <f t="shared" si="11"/>
        <v>0</v>
      </c>
      <c r="BF7" s="207">
        <f t="shared" si="12"/>
        <v>0</v>
      </c>
      <c r="BG7" s="207">
        <f t="shared" si="13"/>
        <v>0</v>
      </c>
      <c r="BH7" s="207">
        <f t="shared" si="14"/>
        <v>0</v>
      </c>
      <c r="BI7" s="207">
        <f t="shared" si="20"/>
        <v>0</v>
      </c>
      <c r="BJ7" s="207">
        <f t="shared" si="21"/>
        <v>0</v>
      </c>
      <c r="BK7" s="207">
        <f t="shared" si="22"/>
        <v>0</v>
      </c>
      <c r="BL7" s="207">
        <f t="shared" si="23"/>
        <v>1</v>
      </c>
    </row>
    <row r="8" spans="2:64" ht="21.75" customHeight="1">
      <c r="B8" s="536" t="s">
        <v>166</v>
      </c>
      <c r="C8" s="266" t="s">
        <v>178</v>
      </c>
      <c r="D8" s="200">
        <v>0</v>
      </c>
      <c r="E8" s="201"/>
      <c r="F8" s="206">
        <v>2</v>
      </c>
      <c r="G8" s="203">
        <v>2</v>
      </c>
      <c r="H8" s="204"/>
      <c r="I8" s="205">
        <v>0</v>
      </c>
      <c r="J8" s="200">
        <v>0</v>
      </c>
      <c r="K8" s="201"/>
      <c r="L8" s="202">
        <v>2</v>
      </c>
      <c r="M8" s="203"/>
      <c r="N8" s="204"/>
      <c r="O8" s="205"/>
      <c r="P8" s="200">
        <v>2</v>
      </c>
      <c r="Q8" s="201"/>
      <c r="R8" s="202">
        <v>1</v>
      </c>
      <c r="S8" s="203">
        <v>1</v>
      </c>
      <c r="T8" s="204"/>
      <c r="U8" s="205">
        <v>2</v>
      </c>
      <c r="V8" s="200">
        <v>2</v>
      </c>
      <c r="W8" s="201"/>
      <c r="X8" s="206">
        <v>0</v>
      </c>
      <c r="Y8" s="203">
        <v>2</v>
      </c>
      <c r="Z8" s="204"/>
      <c r="AA8" s="205">
        <v>0</v>
      </c>
      <c r="AB8" s="200">
        <v>1</v>
      </c>
      <c r="AC8" s="201"/>
      <c r="AD8" s="202">
        <v>2</v>
      </c>
      <c r="AE8" s="316">
        <f t="shared" si="0"/>
        <v>8</v>
      </c>
      <c r="AF8" s="317">
        <f t="shared" si="15"/>
        <v>4</v>
      </c>
      <c r="AG8" s="318">
        <f t="shared" si="16"/>
        <v>4</v>
      </c>
      <c r="AH8" s="319">
        <f t="shared" si="17"/>
        <v>10</v>
      </c>
      <c r="AI8" s="320" t="s">
        <v>17</v>
      </c>
      <c r="AJ8" s="321">
        <f t="shared" si="18"/>
        <v>9</v>
      </c>
      <c r="AK8" s="322">
        <f t="shared" si="19"/>
        <v>0.5</v>
      </c>
      <c r="AM8" s="260" t="s">
        <v>79</v>
      </c>
      <c r="AN8" s="363" t="s">
        <v>183</v>
      </c>
      <c r="AO8" s="363" t="s">
        <v>168</v>
      </c>
      <c r="AP8" s="617">
        <v>8</v>
      </c>
      <c r="AQ8" s="617">
        <v>7</v>
      </c>
      <c r="AR8" s="618">
        <v>0.875</v>
      </c>
      <c r="AS8" s="277">
        <v>0.875</v>
      </c>
      <c r="AU8" s="207">
        <f t="shared" si="1"/>
        <v>0</v>
      </c>
      <c r="AV8" s="207">
        <f t="shared" si="2"/>
        <v>1</v>
      </c>
      <c r="AW8" s="207">
        <f t="shared" si="3"/>
        <v>1</v>
      </c>
      <c r="AX8" s="207">
        <f t="shared" si="4"/>
        <v>0</v>
      </c>
      <c r="AY8" s="207">
        <f t="shared" si="5"/>
        <v>0</v>
      </c>
      <c r="AZ8" s="207">
        <f t="shared" si="6"/>
        <v>1</v>
      </c>
      <c r="BA8" s="207">
        <f t="shared" si="7"/>
        <v>0</v>
      </c>
      <c r="BB8" s="207">
        <f t="shared" si="8"/>
        <v>0</v>
      </c>
      <c r="BC8" s="207">
        <f t="shared" si="9"/>
        <v>1</v>
      </c>
      <c r="BD8" s="207">
        <f t="shared" si="10"/>
        <v>0</v>
      </c>
      <c r="BE8" s="207">
        <f t="shared" si="11"/>
        <v>0</v>
      </c>
      <c r="BF8" s="207">
        <f t="shared" si="12"/>
        <v>1</v>
      </c>
      <c r="BG8" s="207">
        <f t="shared" si="13"/>
        <v>1</v>
      </c>
      <c r="BH8" s="207">
        <f t="shared" si="14"/>
        <v>0</v>
      </c>
      <c r="BI8" s="207">
        <f t="shared" si="20"/>
        <v>1</v>
      </c>
      <c r="BJ8" s="207">
        <f t="shared" si="21"/>
        <v>0</v>
      </c>
      <c r="BK8" s="207">
        <f t="shared" si="22"/>
        <v>0</v>
      </c>
      <c r="BL8" s="207">
        <f t="shared" si="23"/>
        <v>1</v>
      </c>
    </row>
    <row r="9" spans="2:64" ht="21.75" customHeight="1">
      <c r="B9" s="537"/>
      <c r="C9" s="223" t="s">
        <v>179</v>
      </c>
      <c r="D9" s="208">
        <v>2</v>
      </c>
      <c r="E9" s="209"/>
      <c r="F9" s="214">
        <v>0</v>
      </c>
      <c r="G9" s="211">
        <v>2</v>
      </c>
      <c r="H9" s="212"/>
      <c r="I9" s="213">
        <v>0</v>
      </c>
      <c r="J9" s="208">
        <v>2</v>
      </c>
      <c r="K9" s="209"/>
      <c r="L9" s="210">
        <v>0</v>
      </c>
      <c r="M9" s="211"/>
      <c r="N9" s="212"/>
      <c r="O9" s="213"/>
      <c r="P9" s="208">
        <v>2</v>
      </c>
      <c r="Q9" s="209"/>
      <c r="R9" s="210">
        <v>0</v>
      </c>
      <c r="S9" s="211">
        <v>0</v>
      </c>
      <c r="T9" s="212"/>
      <c r="U9" s="213">
        <v>2</v>
      </c>
      <c r="V9" s="208">
        <v>2</v>
      </c>
      <c r="W9" s="209"/>
      <c r="X9" s="210">
        <v>0</v>
      </c>
      <c r="Y9" s="211">
        <v>2</v>
      </c>
      <c r="Z9" s="212"/>
      <c r="AA9" s="213">
        <v>1</v>
      </c>
      <c r="AB9" s="208">
        <v>0</v>
      </c>
      <c r="AC9" s="209"/>
      <c r="AD9" s="210">
        <v>2</v>
      </c>
      <c r="AE9" s="323">
        <f t="shared" si="0"/>
        <v>8</v>
      </c>
      <c r="AF9" s="324">
        <f t="shared" si="15"/>
        <v>6</v>
      </c>
      <c r="AG9" s="325">
        <f t="shared" si="16"/>
        <v>2</v>
      </c>
      <c r="AH9" s="326">
        <f t="shared" si="17"/>
        <v>12</v>
      </c>
      <c r="AI9" s="327" t="s">
        <v>17</v>
      </c>
      <c r="AJ9" s="328">
        <f t="shared" si="18"/>
        <v>5</v>
      </c>
      <c r="AK9" s="329">
        <f t="shared" si="19"/>
        <v>0.75</v>
      </c>
      <c r="AM9" s="260" t="s">
        <v>80</v>
      </c>
      <c r="AN9" s="363" t="s">
        <v>179</v>
      </c>
      <c r="AO9" s="363" t="s">
        <v>166</v>
      </c>
      <c r="AP9" s="617">
        <v>8</v>
      </c>
      <c r="AQ9" s="617">
        <v>6</v>
      </c>
      <c r="AR9" s="618">
        <v>0.75</v>
      </c>
      <c r="AS9" s="277">
        <v>0.7058823529411765</v>
      </c>
      <c r="AU9" s="207">
        <f t="shared" si="1"/>
        <v>1</v>
      </c>
      <c r="AV9" s="207">
        <f t="shared" si="2"/>
        <v>0</v>
      </c>
      <c r="AW9" s="207">
        <f t="shared" si="3"/>
        <v>1</v>
      </c>
      <c r="AX9" s="207">
        <f t="shared" si="4"/>
        <v>0</v>
      </c>
      <c r="AY9" s="207">
        <f t="shared" si="5"/>
        <v>1</v>
      </c>
      <c r="AZ9" s="207">
        <f t="shared" si="6"/>
        <v>0</v>
      </c>
      <c r="BA9" s="207">
        <f t="shared" si="7"/>
        <v>0</v>
      </c>
      <c r="BB9" s="207">
        <f t="shared" si="8"/>
        <v>0</v>
      </c>
      <c r="BC9" s="207">
        <f t="shared" si="9"/>
        <v>1</v>
      </c>
      <c r="BD9" s="207">
        <f t="shared" si="10"/>
        <v>0</v>
      </c>
      <c r="BE9" s="207">
        <f t="shared" si="11"/>
        <v>0</v>
      </c>
      <c r="BF9" s="207">
        <f t="shared" si="12"/>
        <v>1</v>
      </c>
      <c r="BG9" s="207">
        <f t="shared" si="13"/>
        <v>1</v>
      </c>
      <c r="BH9" s="207">
        <f t="shared" si="14"/>
        <v>0</v>
      </c>
      <c r="BI9" s="207">
        <f t="shared" si="20"/>
        <v>1</v>
      </c>
      <c r="BJ9" s="207">
        <f t="shared" si="21"/>
        <v>0</v>
      </c>
      <c r="BK9" s="207">
        <f t="shared" si="22"/>
        <v>0</v>
      </c>
      <c r="BL9" s="207">
        <f t="shared" si="23"/>
        <v>1</v>
      </c>
    </row>
    <row r="10" spans="2:64" ht="21.75" customHeight="1">
      <c r="B10" s="538"/>
      <c r="C10" s="224"/>
      <c r="D10" s="215"/>
      <c r="E10" s="216"/>
      <c r="F10" s="217"/>
      <c r="G10" s="218"/>
      <c r="H10" s="219"/>
      <c r="I10" s="220"/>
      <c r="J10" s="215"/>
      <c r="K10" s="216"/>
      <c r="L10" s="217"/>
      <c r="M10" s="218"/>
      <c r="N10" s="219"/>
      <c r="O10" s="220"/>
      <c r="P10" s="215"/>
      <c r="Q10" s="216"/>
      <c r="R10" s="217"/>
      <c r="S10" s="218"/>
      <c r="T10" s="219"/>
      <c r="U10" s="220"/>
      <c r="V10" s="215"/>
      <c r="W10" s="216"/>
      <c r="X10" s="221"/>
      <c r="Y10" s="218"/>
      <c r="Z10" s="219"/>
      <c r="AA10" s="220"/>
      <c r="AB10" s="215"/>
      <c r="AC10" s="216"/>
      <c r="AD10" s="217"/>
      <c r="AE10" s="330">
        <f t="shared" si="0"/>
        <v>0</v>
      </c>
      <c r="AF10" s="331">
        <f t="shared" si="15"/>
        <v>0</v>
      </c>
      <c r="AG10" s="332">
        <f t="shared" si="16"/>
        <v>0</v>
      </c>
      <c r="AH10" s="333">
        <f t="shared" si="17"/>
        <v>0</v>
      </c>
      <c r="AI10" s="334" t="s">
        <v>17</v>
      </c>
      <c r="AJ10" s="335">
        <f t="shared" si="18"/>
        <v>0</v>
      </c>
      <c r="AK10" s="336">
        <f t="shared" si="19"/>
        <v>0</v>
      </c>
      <c r="AM10" s="260" t="s">
        <v>81</v>
      </c>
      <c r="AN10" s="363" t="s">
        <v>133</v>
      </c>
      <c r="AO10" s="363" t="s">
        <v>120</v>
      </c>
      <c r="AP10" s="617">
        <v>4</v>
      </c>
      <c r="AQ10" s="617">
        <v>3</v>
      </c>
      <c r="AR10" s="618">
        <v>0.75</v>
      </c>
      <c r="AS10" s="277">
        <v>0.6</v>
      </c>
      <c r="AU10" s="207">
        <f t="shared" si="1"/>
        <v>0</v>
      </c>
      <c r="AV10" s="207">
        <f t="shared" si="2"/>
        <v>0</v>
      </c>
      <c r="AW10" s="207">
        <f t="shared" si="3"/>
        <v>0</v>
      </c>
      <c r="AX10" s="207">
        <f t="shared" si="4"/>
        <v>0</v>
      </c>
      <c r="AY10" s="207">
        <f t="shared" si="5"/>
        <v>0</v>
      </c>
      <c r="AZ10" s="207">
        <f t="shared" si="6"/>
        <v>0</v>
      </c>
      <c r="BA10" s="207">
        <f t="shared" si="7"/>
        <v>0</v>
      </c>
      <c r="BB10" s="207">
        <f t="shared" si="8"/>
        <v>0</v>
      </c>
      <c r="BC10" s="207">
        <f t="shared" si="9"/>
        <v>0</v>
      </c>
      <c r="BD10" s="207">
        <f t="shared" si="10"/>
        <v>0</v>
      </c>
      <c r="BE10" s="207">
        <f t="shared" si="11"/>
        <v>0</v>
      </c>
      <c r="BF10" s="207">
        <f t="shared" si="12"/>
        <v>0</v>
      </c>
      <c r="BG10" s="207">
        <f t="shared" si="13"/>
        <v>0</v>
      </c>
      <c r="BH10" s="207">
        <f t="shared" si="14"/>
        <v>0</v>
      </c>
      <c r="BI10" s="207">
        <f t="shared" si="20"/>
        <v>0</v>
      </c>
      <c r="BJ10" s="207">
        <f t="shared" si="21"/>
        <v>0</v>
      </c>
      <c r="BK10" s="207">
        <f t="shared" si="22"/>
        <v>0</v>
      </c>
      <c r="BL10" s="207">
        <f t="shared" si="23"/>
        <v>0</v>
      </c>
    </row>
    <row r="11" spans="2:64" ht="21.75" customHeight="1">
      <c r="B11" s="536" t="s">
        <v>120</v>
      </c>
      <c r="C11" s="222" t="s">
        <v>133</v>
      </c>
      <c r="D11" s="200">
        <v>2</v>
      </c>
      <c r="E11" s="201"/>
      <c r="F11" s="206">
        <v>0</v>
      </c>
      <c r="G11" s="203">
        <v>2</v>
      </c>
      <c r="H11" s="204"/>
      <c r="I11" s="205">
        <v>1</v>
      </c>
      <c r="J11" s="200"/>
      <c r="K11" s="201"/>
      <c r="L11" s="202"/>
      <c r="M11" s="203"/>
      <c r="N11" s="204"/>
      <c r="O11" s="205"/>
      <c r="P11" s="200">
        <v>0</v>
      </c>
      <c r="Q11" s="201"/>
      <c r="R11" s="202">
        <v>2</v>
      </c>
      <c r="S11" s="203">
        <v>2</v>
      </c>
      <c r="T11" s="204"/>
      <c r="U11" s="205">
        <v>1</v>
      </c>
      <c r="V11" s="200"/>
      <c r="W11" s="201"/>
      <c r="X11" s="206"/>
      <c r="Y11" s="203"/>
      <c r="Z11" s="204"/>
      <c r="AA11" s="205"/>
      <c r="AB11" s="200"/>
      <c r="AC11" s="201"/>
      <c r="AD11" s="202"/>
      <c r="AE11" s="316">
        <f t="shared" si="0"/>
        <v>4</v>
      </c>
      <c r="AF11" s="317">
        <f t="shared" si="15"/>
        <v>3</v>
      </c>
      <c r="AG11" s="318">
        <f t="shared" si="16"/>
        <v>1</v>
      </c>
      <c r="AH11" s="319">
        <f t="shared" si="17"/>
        <v>6</v>
      </c>
      <c r="AI11" s="320" t="s">
        <v>17</v>
      </c>
      <c r="AJ11" s="321">
        <f t="shared" si="18"/>
        <v>4</v>
      </c>
      <c r="AK11" s="322">
        <f t="shared" si="19"/>
        <v>0.75</v>
      </c>
      <c r="AM11" s="260" t="s">
        <v>82</v>
      </c>
      <c r="AN11" s="363" t="s">
        <v>149</v>
      </c>
      <c r="AO11" s="363" t="s">
        <v>118</v>
      </c>
      <c r="AP11" s="617">
        <v>5</v>
      </c>
      <c r="AQ11" s="617">
        <v>3</v>
      </c>
      <c r="AR11" s="618">
        <v>0.6</v>
      </c>
      <c r="AS11" s="277">
        <v>0.6</v>
      </c>
      <c r="AU11" s="207">
        <f t="shared" si="1"/>
        <v>1</v>
      </c>
      <c r="AV11" s="207">
        <f t="shared" si="2"/>
        <v>0</v>
      </c>
      <c r="AW11" s="207">
        <f t="shared" si="3"/>
        <v>1</v>
      </c>
      <c r="AX11" s="207">
        <f t="shared" si="4"/>
        <v>0</v>
      </c>
      <c r="AY11" s="207">
        <f t="shared" si="5"/>
        <v>0</v>
      </c>
      <c r="AZ11" s="207">
        <f t="shared" si="6"/>
        <v>0</v>
      </c>
      <c r="BA11" s="207">
        <f t="shared" si="7"/>
        <v>0</v>
      </c>
      <c r="BB11" s="207">
        <f t="shared" si="8"/>
        <v>0</v>
      </c>
      <c r="BC11" s="207">
        <f t="shared" si="9"/>
        <v>0</v>
      </c>
      <c r="BD11" s="207">
        <f t="shared" si="10"/>
        <v>1</v>
      </c>
      <c r="BE11" s="207">
        <f t="shared" si="11"/>
        <v>1</v>
      </c>
      <c r="BF11" s="207">
        <f t="shared" si="12"/>
        <v>0</v>
      </c>
      <c r="BG11" s="207">
        <f t="shared" si="13"/>
        <v>0</v>
      </c>
      <c r="BH11" s="207">
        <f t="shared" si="14"/>
        <v>0</v>
      </c>
      <c r="BI11" s="207">
        <f t="shared" si="20"/>
        <v>0</v>
      </c>
      <c r="BJ11" s="207">
        <f t="shared" si="21"/>
        <v>0</v>
      </c>
      <c r="BK11" s="207">
        <f t="shared" si="22"/>
        <v>0</v>
      </c>
      <c r="BL11" s="207">
        <f t="shared" si="23"/>
        <v>0</v>
      </c>
    </row>
    <row r="12" spans="2:64" ht="21.75" customHeight="1">
      <c r="B12" s="537"/>
      <c r="C12" s="228" t="s">
        <v>153</v>
      </c>
      <c r="D12" s="267"/>
      <c r="E12" s="268"/>
      <c r="F12" s="269"/>
      <c r="G12" s="270">
        <v>2</v>
      </c>
      <c r="H12" s="271"/>
      <c r="I12" s="272">
        <v>0</v>
      </c>
      <c r="J12" s="267"/>
      <c r="K12" s="268"/>
      <c r="L12" s="273"/>
      <c r="M12" s="270"/>
      <c r="N12" s="271"/>
      <c r="O12" s="272"/>
      <c r="P12" s="267">
        <v>2</v>
      </c>
      <c r="Q12" s="268"/>
      <c r="R12" s="273">
        <v>0</v>
      </c>
      <c r="S12" s="270">
        <v>2</v>
      </c>
      <c r="T12" s="271"/>
      <c r="U12" s="272">
        <v>1</v>
      </c>
      <c r="V12" s="267"/>
      <c r="W12" s="268"/>
      <c r="X12" s="269"/>
      <c r="Y12" s="270"/>
      <c r="Z12" s="271"/>
      <c r="AA12" s="272"/>
      <c r="AB12" s="267"/>
      <c r="AC12" s="268"/>
      <c r="AD12" s="273"/>
      <c r="AE12" s="323">
        <f t="shared" si="0"/>
        <v>3</v>
      </c>
      <c r="AF12" s="324">
        <f t="shared" si="15"/>
        <v>3</v>
      </c>
      <c r="AG12" s="325">
        <f t="shared" si="16"/>
        <v>0</v>
      </c>
      <c r="AH12" s="326">
        <f t="shared" si="17"/>
        <v>6</v>
      </c>
      <c r="AI12" s="327" t="s">
        <v>17</v>
      </c>
      <c r="AJ12" s="328">
        <f t="shared" si="18"/>
        <v>1</v>
      </c>
      <c r="AK12" s="329">
        <f t="shared" si="19"/>
        <v>1</v>
      </c>
      <c r="AM12" s="260" t="s">
        <v>83</v>
      </c>
      <c r="AN12" s="363" t="s">
        <v>134</v>
      </c>
      <c r="AO12" s="363" t="s">
        <v>167</v>
      </c>
      <c r="AP12" s="617">
        <v>7</v>
      </c>
      <c r="AQ12" s="617">
        <v>4</v>
      </c>
      <c r="AR12" s="618">
        <v>0.5714285714285714</v>
      </c>
      <c r="AS12" s="277">
        <v>0.5714285714285714</v>
      </c>
      <c r="AU12" s="207">
        <f>IF(D12&gt;F12,1,0)</f>
        <v>0</v>
      </c>
      <c r="AV12" s="207">
        <f>IF(F12&gt;D12,1,0)</f>
        <v>0</v>
      </c>
      <c r="AW12" s="207">
        <f>IF(G12&gt;I12,1,0)</f>
        <v>1</v>
      </c>
      <c r="AX12" s="207">
        <f>IF(I12&gt;G12,1,0)</f>
        <v>0</v>
      </c>
      <c r="AY12" s="207">
        <f>IF(J12&gt;L12,1,0)</f>
        <v>0</v>
      </c>
      <c r="AZ12" s="207">
        <f>IF(L12&gt;J12,1,0)</f>
        <v>0</v>
      </c>
      <c r="BA12" s="207">
        <f>IF(M12&gt;O12,1,0)</f>
        <v>0</v>
      </c>
      <c r="BB12" s="207">
        <f>IF(O12&gt;M12,1,0)</f>
        <v>0</v>
      </c>
      <c r="BC12" s="207">
        <f>IF(P12&gt;R12,1,)</f>
        <v>1</v>
      </c>
      <c r="BD12" s="207">
        <f>IF(R12&gt;P12,1,0)</f>
        <v>0</v>
      </c>
      <c r="BE12" s="207">
        <f>IF(S12&gt;U12,1,0)</f>
        <v>1</v>
      </c>
      <c r="BF12" s="207">
        <f>IF(U12&gt;S12,1,0)</f>
        <v>0</v>
      </c>
      <c r="BG12" s="207">
        <f>IF(V12&gt;X12,1,0)</f>
        <v>0</v>
      </c>
      <c r="BH12" s="207">
        <f>IF(X12&gt;V12,1,0)</f>
        <v>0</v>
      </c>
      <c r="BI12" s="207">
        <f t="shared" si="20"/>
        <v>0</v>
      </c>
      <c r="BJ12" s="207">
        <f t="shared" si="21"/>
        <v>0</v>
      </c>
      <c r="BK12" s="207">
        <f t="shared" si="22"/>
        <v>0</v>
      </c>
      <c r="BL12" s="207">
        <f t="shared" si="23"/>
        <v>0</v>
      </c>
    </row>
    <row r="13" spans="2:64" ht="21.75" customHeight="1">
      <c r="B13" s="537"/>
      <c r="C13" s="223" t="s">
        <v>224</v>
      </c>
      <c r="D13" s="208">
        <v>0</v>
      </c>
      <c r="E13" s="209"/>
      <c r="F13" s="214">
        <v>2</v>
      </c>
      <c r="G13" s="211"/>
      <c r="H13" s="212"/>
      <c r="I13" s="213"/>
      <c r="J13" s="208"/>
      <c r="K13" s="209"/>
      <c r="L13" s="210"/>
      <c r="M13" s="211"/>
      <c r="N13" s="212"/>
      <c r="O13" s="213"/>
      <c r="P13" s="208"/>
      <c r="Q13" s="209"/>
      <c r="R13" s="210"/>
      <c r="S13" s="211"/>
      <c r="T13" s="212"/>
      <c r="U13" s="213"/>
      <c r="V13" s="208"/>
      <c r="W13" s="209"/>
      <c r="X13" s="210"/>
      <c r="Y13" s="211">
        <v>0</v>
      </c>
      <c r="Z13" s="212"/>
      <c r="AA13" s="213">
        <v>2</v>
      </c>
      <c r="AB13" s="208"/>
      <c r="AC13" s="209"/>
      <c r="AD13" s="210"/>
      <c r="AE13" s="323">
        <f t="shared" si="0"/>
        <v>2</v>
      </c>
      <c r="AF13" s="324">
        <f t="shared" si="15"/>
        <v>0</v>
      </c>
      <c r="AG13" s="325">
        <f t="shared" si="16"/>
        <v>2</v>
      </c>
      <c r="AH13" s="326">
        <f t="shared" si="17"/>
        <v>0</v>
      </c>
      <c r="AI13" s="327" t="s">
        <v>17</v>
      </c>
      <c r="AJ13" s="328">
        <f t="shared" si="18"/>
        <v>4</v>
      </c>
      <c r="AK13" s="329">
        <f t="shared" si="19"/>
        <v>0</v>
      </c>
      <c r="AM13" s="260" t="s">
        <v>88</v>
      </c>
      <c r="AN13" s="363" t="s">
        <v>178</v>
      </c>
      <c r="AO13" s="363" t="s">
        <v>166</v>
      </c>
      <c r="AP13" s="617">
        <v>8</v>
      </c>
      <c r="AQ13" s="617">
        <v>4</v>
      </c>
      <c r="AR13" s="618">
        <v>0.5</v>
      </c>
      <c r="AS13" s="277">
        <v>0.5263157894736842</v>
      </c>
      <c r="AU13" s="207">
        <f t="shared" si="1"/>
        <v>0</v>
      </c>
      <c r="AV13" s="207">
        <f t="shared" si="2"/>
        <v>1</v>
      </c>
      <c r="AW13" s="207">
        <f t="shared" si="3"/>
        <v>0</v>
      </c>
      <c r="AX13" s="207">
        <f t="shared" si="4"/>
        <v>0</v>
      </c>
      <c r="AY13" s="207">
        <f t="shared" si="5"/>
        <v>0</v>
      </c>
      <c r="AZ13" s="207">
        <f t="shared" si="6"/>
        <v>0</v>
      </c>
      <c r="BA13" s="207">
        <f t="shared" si="7"/>
        <v>0</v>
      </c>
      <c r="BB13" s="207">
        <f t="shared" si="8"/>
        <v>0</v>
      </c>
      <c r="BC13" s="207">
        <f t="shared" si="9"/>
        <v>0</v>
      </c>
      <c r="BD13" s="207">
        <f t="shared" si="10"/>
        <v>0</v>
      </c>
      <c r="BE13" s="207">
        <f t="shared" si="11"/>
        <v>0</v>
      </c>
      <c r="BF13" s="207">
        <f t="shared" si="12"/>
        <v>0</v>
      </c>
      <c r="BG13" s="207">
        <f t="shared" si="13"/>
        <v>0</v>
      </c>
      <c r="BH13" s="207">
        <f t="shared" si="14"/>
        <v>0</v>
      </c>
      <c r="BI13" s="207">
        <f t="shared" si="20"/>
        <v>0</v>
      </c>
      <c r="BJ13" s="207">
        <f t="shared" si="21"/>
        <v>1</v>
      </c>
      <c r="BK13" s="207">
        <f t="shared" si="22"/>
        <v>0</v>
      </c>
      <c r="BL13" s="207">
        <f t="shared" si="23"/>
        <v>0</v>
      </c>
    </row>
    <row r="14" spans="2:64" ht="21.75" customHeight="1">
      <c r="B14" s="538"/>
      <c r="C14" s="224" t="s">
        <v>247</v>
      </c>
      <c r="D14" s="215"/>
      <c r="E14" s="216"/>
      <c r="F14" s="217"/>
      <c r="G14" s="218"/>
      <c r="H14" s="219"/>
      <c r="I14" s="220"/>
      <c r="J14" s="215"/>
      <c r="K14" s="216"/>
      <c r="L14" s="217"/>
      <c r="M14" s="218"/>
      <c r="N14" s="219"/>
      <c r="O14" s="220"/>
      <c r="P14" s="215"/>
      <c r="Q14" s="216"/>
      <c r="R14" s="217"/>
      <c r="S14" s="218"/>
      <c r="T14" s="219"/>
      <c r="U14" s="220"/>
      <c r="V14" s="215"/>
      <c r="W14" s="216"/>
      <c r="X14" s="221"/>
      <c r="Y14" s="218">
        <v>0</v>
      </c>
      <c r="Z14" s="219"/>
      <c r="AA14" s="220">
        <v>2</v>
      </c>
      <c r="AB14" s="215"/>
      <c r="AC14" s="216"/>
      <c r="AD14" s="217"/>
      <c r="AE14" s="330">
        <f t="shared" si="0"/>
        <v>1</v>
      </c>
      <c r="AF14" s="331">
        <f t="shared" si="15"/>
        <v>0</v>
      </c>
      <c r="AG14" s="332">
        <f t="shared" si="16"/>
        <v>1</v>
      </c>
      <c r="AH14" s="333">
        <f t="shared" si="17"/>
        <v>0</v>
      </c>
      <c r="AI14" s="334" t="s">
        <v>17</v>
      </c>
      <c r="AJ14" s="335">
        <f t="shared" si="18"/>
        <v>2</v>
      </c>
      <c r="AK14" s="336">
        <f t="shared" si="19"/>
        <v>0</v>
      </c>
      <c r="AM14" s="260" t="s">
        <v>89</v>
      </c>
      <c r="AN14" s="363" t="s">
        <v>146</v>
      </c>
      <c r="AO14" s="363" t="s">
        <v>140</v>
      </c>
      <c r="AP14" s="617">
        <v>4</v>
      </c>
      <c r="AQ14" s="617">
        <v>1</v>
      </c>
      <c r="AR14" s="618">
        <v>0.25</v>
      </c>
      <c r="AS14" s="277">
        <v>0.3333333333333333</v>
      </c>
      <c r="AU14" s="207">
        <f t="shared" si="1"/>
        <v>0</v>
      </c>
      <c r="AV14" s="207">
        <f t="shared" si="2"/>
        <v>0</v>
      </c>
      <c r="AW14" s="207">
        <f t="shared" si="3"/>
        <v>0</v>
      </c>
      <c r="AX14" s="207">
        <f t="shared" si="4"/>
        <v>0</v>
      </c>
      <c r="AY14" s="207">
        <f t="shared" si="5"/>
        <v>0</v>
      </c>
      <c r="AZ14" s="207">
        <f t="shared" si="6"/>
        <v>0</v>
      </c>
      <c r="BA14" s="207">
        <f t="shared" si="7"/>
        <v>0</v>
      </c>
      <c r="BB14" s="207">
        <f t="shared" si="8"/>
        <v>0</v>
      </c>
      <c r="BC14" s="207">
        <f t="shared" si="9"/>
        <v>0</v>
      </c>
      <c r="BD14" s="207">
        <f t="shared" si="10"/>
        <v>0</v>
      </c>
      <c r="BE14" s="207">
        <f t="shared" si="11"/>
        <v>0</v>
      </c>
      <c r="BF14" s="207">
        <f t="shared" si="12"/>
        <v>0</v>
      </c>
      <c r="BG14" s="207">
        <f t="shared" si="13"/>
        <v>0</v>
      </c>
      <c r="BH14" s="207">
        <f t="shared" si="14"/>
        <v>0</v>
      </c>
      <c r="BI14" s="207">
        <f t="shared" si="20"/>
        <v>0</v>
      </c>
      <c r="BJ14" s="207">
        <f t="shared" si="21"/>
        <v>1</v>
      </c>
      <c r="BK14" s="207">
        <f t="shared" si="22"/>
        <v>0</v>
      </c>
      <c r="BL14" s="207">
        <f t="shared" si="23"/>
        <v>0</v>
      </c>
    </row>
    <row r="15" spans="2:64" ht="25.5" customHeight="1">
      <c r="B15" s="536" t="s">
        <v>123</v>
      </c>
      <c r="C15" s="222" t="s">
        <v>131</v>
      </c>
      <c r="D15" s="200"/>
      <c r="E15" s="201"/>
      <c r="F15" s="206"/>
      <c r="G15" s="203"/>
      <c r="H15" s="204"/>
      <c r="I15" s="205"/>
      <c r="J15" s="200"/>
      <c r="K15" s="201"/>
      <c r="L15" s="202"/>
      <c r="M15" s="203"/>
      <c r="N15" s="204"/>
      <c r="O15" s="205"/>
      <c r="P15" s="200">
        <v>0</v>
      </c>
      <c r="Q15" s="201"/>
      <c r="R15" s="202">
        <v>2</v>
      </c>
      <c r="S15" s="203">
        <v>1</v>
      </c>
      <c r="T15" s="204"/>
      <c r="U15" s="205">
        <v>2</v>
      </c>
      <c r="V15" s="200"/>
      <c r="W15" s="201"/>
      <c r="X15" s="206"/>
      <c r="Y15" s="203">
        <v>2</v>
      </c>
      <c r="Z15" s="204"/>
      <c r="AA15" s="205">
        <v>0</v>
      </c>
      <c r="AB15" s="200"/>
      <c r="AC15" s="201"/>
      <c r="AD15" s="202"/>
      <c r="AE15" s="316">
        <f t="shared" si="0"/>
        <v>3</v>
      </c>
      <c r="AF15" s="317">
        <f t="shared" si="15"/>
        <v>1</v>
      </c>
      <c r="AG15" s="318">
        <f t="shared" si="16"/>
        <v>2</v>
      </c>
      <c r="AH15" s="319">
        <f t="shared" si="17"/>
        <v>3</v>
      </c>
      <c r="AI15" s="320" t="s">
        <v>17</v>
      </c>
      <c r="AJ15" s="321">
        <f t="shared" si="18"/>
        <v>4</v>
      </c>
      <c r="AK15" s="322">
        <f t="shared" si="19"/>
        <v>0.3333333333333333</v>
      </c>
      <c r="AM15" s="260" t="s">
        <v>90</v>
      </c>
      <c r="AN15" s="363" t="s">
        <v>220</v>
      </c>
      <c r="AO15" s="363" t="s">
        <v>167</v>
      </c>
      <c r="AP15" s="617">
        <v>4</v>
      </c>
      <c r="AQ15" s="617">
        <v>1</v>
      </c>
      <c r="AR15" s="618">
        <v>0.25</v>
      </c>
      <c r="AS15" s="277">
        <v>0.2222222222222222</v>
      </c>
      <c r="AU15" s="207">
        <f t="shared" si="1"/>
        <v>0</v>
      </c>
      <c r="AV15" s="207">
        <f t="shared" si="2"/>
        <v>0</v>
      </c>
      <c r="AW15" s="207">
        <f t="shared" si="3"/>
        <v>0</v>
      </c>
      <c r="AX15" s="207">
        <f t="shared" si="4"/>
        <v>0</v>
      </c>
      <c r="AY15" s="207">
        <f t="shared" si="5"/>
        <v>0</v>
      </c>
      <c r="AZ15" s="207">
        <f t="shared" si="6"/>
        <v>0</v>
      </c>
      <c r="BA15" s="207">
        <f t="shared" si="7"/>
        <v>0</v>
      </c>
      <c r="BB15" s="207">
        <f t="shared" si="8"/>
        <v>0</v>
      </c>
      <c r="BC15" s="207">
        <f t="shared" si="9"/>
        <v>0</v>
      </c>
      <c r="BD15" s="207">
        <f t="shared" si="10"/>
        <v>1</v>
      </c>
      <c r="BE15" s="207">
        <f t="shared" si="11"/>
        <v>0</v>
      </c>
      <c r="BF15" s="207">
        <f t="shared" si="12"/>
        <v>1</v>
      </c>
      <c r="BG15" s="207">
        <f t="shared" si="13"/>
        <v>0</v>
      </c>
      <c r="BH15" s="207">
        <f t="shared" si="14"/>
        <v>0</v>
      </c>
      <c r="BI15" s="207">
        <f t="shared" si="20"/>
        <v>1</v>
      </c>
      <c r="BJ15" s="207">
        <f t="shared" si="21"/>
        <v>0</v>
      </c>
      <c r="BK15" s="207">
        <f t="shared" si="22"/>
        <v>0</v>
      </c>
      <c r="BL15" s="207">
        <f t="shared" si="23"/>
        <v>0</v>
      </c>
    </row>
    <row r="16" spans="2:64" ht="25.5" customHeight="1">
      <c r="B16" s="537"/>
      <c r="C16" s="228" t="s">
        <v>132</v>
      </c>
      <c r="D16" s="208"/>
      <c r="E16" s="209"/>
      <c r="F16" s="214"/>
      <c r="G16" s="211">
        <v>0</v>
      </c>
      <c r="H16" s="212"/>
      <c r="I16" s="213">
        <v>2</v>
      </c>
      <c r="J16" s="208"/>
      <c r="K16" s="209"/>
      <c r="L16" s="210"/>
      <c r="M16" s="211"/>
      <c r="N16" s="212"/>
      <c r="O16" s="213"/>
      <c r="P16" s="208">
        <v>0</v>
      </c>
      <c r="Q16" s="209"/>
      <c r="R16" s="210">
        <v>2</v>
      </c>
      <c r="S16" s="211">
        <v>1</v>
      </c>
      <c r="T16" s="212"/>
      <c r="U16" s="213">
        <v>2</v>
      </c>
      <c r="V16" s="208">
        <v>0</v>
      </c>
      <c r="W16" s="209"/>
      <c r="X16" s="210">
        <v>2</v>
      </c>
      <c r="Y16" s="211">
        <v>0</v>
      </c>
      <c r="Z16" s="212"/>
      <c r="AA16" s="213">
        <v>2</v>
      </c>
      <c r="AB16" s="208"/>
      <c r="AC16" s="209"/>
      <c r="AD16" s="210"/>
      <c r="AE16" s="323">
        <f t="shared" si="0"/>
        <v>5</v>
      </c>
      <c r="AF16" s="324">
        <f t="shared" si="15"/>
        <v>0</v>
      </c>
      <c r="AG16" s="325">
        <f t="shared" si="16"/>
        <v>5</v>
      </c>
      <c r="AH16" s="326">
        <f t="shared" si="17"/>
        <v>1</v>
      </c>
      <c r="AI16" s="327" t="s">
        <v>17</v>
      </c>
      <c r="AJ16" s="328">
        <f t="shared" si="18"/>
        <v>10</v>
      </c>
      <c r="AK16" s="329">
        <f t="shared" si="19"/>
        <v>0</v>
      </c>
      <c r="AM16" s="260" t="s">
        <v>91</v>
      </c>
      <c r="AN16" s="363" t="s">
        <v>193</v>
      </c>
      <c r="AO16" s="363" t="s">
        <v>140</v>
      </c>
      <c r="AP16" s="617">
        <v>4</v>
      </c>
      <c r="AQ16" s="617">
        <v>1</v>
      </c>
      <c r="AR16" s="618">
        <v>0.25</v>
      </c>
      <c r="AS16" s="277">
        <v>0.2222222222222222</v>
      </c>
      <c r="AU16" s="207">
        <f t="shared" si="1"/>
        <v>0</v>
      </c>
      <c r="AV16" s="207">
        <f t="shared" si="2"/>
        <v>0</v>
      </c>
      <c r="AW16" s="207">
        <f t="shared" si="3"/>
        <v>0</v>
      </c>
      <c r="AX16" s="207">
        <f t="shared" si="4"/>
        <v>1</v>
      </c>
      <c r="AY16" s="207">
        <f t="shared" si="5"/>
        <v>0</v>
      </c>
      <c r="AZ16" s="207">
        <f t="shared" si="6"/>
        <v>0</v>
      </c>
      <c r="BA16" s="207">
        <f t="shared" si="7"/>
        <v>0</v>
      </c>
      <c r="BB16" s="207">
        <f t="shared" si="8"/>
        <v>0</v>
      </c>
      <c r="BC16" s="207">
        <f t="shared" si="9"/>
        <v>0</v>
      </c>
      <c r="BD16" s="207">
        <f t="shared" si="10"/>
        <v>1</v>
      </c>
      <c r="BE16" s="207">
        <f t="shared" si="11"/>
        <v>0</v>
      </c>
      <c r="BF16" s="207">
        <f t="shared" si="12"/>
        <v>1</v>
      </c>
      <c r="BG16" s="207">
        <f t="shared" si="13"/>
        <v>0</v>
      </c>
      <c r="BH16" s="207">
        <f t="shared" si="14"/>
        <v>1</v>
      </c>
      <c r="BI16" s="207">
        <f t="shared" si="20"/>
        <v>0</v>
      </c>
      <c r="BJ16" s="207">
        <f t="shared" si="21"/>
        <v>1</v>
      </c>
      <c r="BK16" s="207">
        <f t="shared" si="22"/>
        <v>0</v>
      </c>
      <c r="BL16" s="207">
        <f t="shared" si="23"/>
        <v>0</v>
      </c>
    </row>
    <row r="17" spans="2:64" ht="21.75" customHeight="1">
      <c r="B17" s="538"/>
      <c r="C17" s="223" t="s">
        <v>151</v>
      </c>
      <c r="D17" s="215"/>
      <c r="E17" s="216"/>
      <c r="F17" s="217"/>
      <c r="G17" s="218">
        <v>0</v>
      </c>
      <c r="H17" s="219"/>
      <c r="I17" s="220">
        <v>2</v>
      </c>
      <c r="J17" s="215"/>
      <c r="K17" s="216"/>
      <c r="L17" s="217"/>
      <c r="M17" s="218"/>
      <c r="N17" s="219"/>
      <c r="O17" s="220"/>
      <c r="P17" s="215"/>
      <c r="Q17" s="216"/>
      <c r="R17" s="217"/>
      <c r="S17" s="218"/>
      <c r="T17" s="219"/>
      <c r="U17" s="220"/>
      <c r="V17" s="215">
        <v>0</v>
      </c>
      <c r="W17" s="216"/>
      <c r="X17" s="221">
        <v>2</v>
      </c>
      <c r="Y17" s="218"/>
      <c r="Z17" s="219"/>
      <c r="AA17" s="220"/>
      <c r="AB17" s="215"/>
      <c r="AC17" s="216"/>
      <c r="AD17" s="217"/>
      <c r="AE17" s="330">
        <f t="shared" si="0"/>
        <v>2</v>
      </c>
      <c r="AF17" s="331">
        <f t="shared" si="15"/>
        <v>0</v>
      </c>
      <c r="AG17" s="332">
        <f t="shared" si="16"/>
        <v>2</v>
      </c>
      <c r="AH17" s="333">
        <f t="shared" si="17"/>
        <v>0</v>
      </c>
      <c r="AI17" s="334" t="s">
        <v>17</v>
      </c>
      <c r="AJ17" s="335">
        <f t="shared" si="18"/>
        <v>4</v>
      </c>
      <c r="AK17" s="336">
        <f t="shared" si="19"/>
        <v>0</v>
      </c>
      <c r="AM17" s="260" t="s">
        <v>92</v>
      </c>
      <c r="AN17" s="363" t="s">
        <v>129</v>
      </c>
      <c r="AO17" s="363" t="s">
        <v>121</v>
      </c>
      <c r="AP17" s="617">
        <v>5</v>
      </c>
      <c r="AQ17" s="617">
        <v>1</v>
      </c>
      <c r="AR17" s="618">
        <v>0.2</v>
      </c>
      <c r="AS17" s="277">
        <v>0.2727272727272727</v>
      </c>
      <c r="AU17" s="207">
        <f t="shared" si="1"/>
        <v>0</v>
      </c>
      <c r="AV17" s="207">
        <f t="shared" si="2"/>
        <v>0</v>
      </c>
      <c r="AW17" s="207">
        <f t="shared" si="3"/>
        <v>0</v>
      </c>
      <c r="AX17" s="207">
        <f t="shared" si="4"/>
        <v>1</v>
      </c>
      <c r="AY17" s="207">
        <f t="shared" si="5"/>
        <v>0</v>
      </c>
      <c r="AZ17" s="207">
        <f t="shared" si="6"/>
        <v>0</v>
      </c>
      <c r="BA17" s="207">
        <f t="shared" si="7"/>
        <v>0</v>
      </c>
      <c r="BB17" s="207">
        <f t="shared" si="8"/>
        <v>0</v>
      </c>
      <c r="BC17" s="207">
        <f t="shared" si="9"/>
        <v>0</v>
      </c>
      <c r="BD17" s="207">
        <f t="shared" si="10"/>
        <v>0</v>
      </c>
      <c r="BE17" s="207">
        <f t="shared" si="11"/>
        <v>0</v>
      </c>
      <c r="BF17" s="207">
        <f t="shared" si="12"/>
        <v>0</v>
      </c>
      <c r="BG17" s="207">
        <f t="shared" si="13"/>
        <v>0</v>
      </c>
      <c r="BH17" s="207">
        <f t="shared" si="14"/>
        <v>1</v>
      </c>
      <c r="BI17" s="207">
        <f t="shared" si="20"/>
        <v>0</v>
      </c>
      <c r="BJ17" s="207">
        <f t="shared" si="21"/>
        <v>0</v>
      </c>
      <c r="BK17" s="207">
        <f t="shared" si="22"/>
        <v>0</v>
      </c>
      <c r="BL17" s="207">
        <f t="shared" si="23"/>
        <v>0</v>
      </c>
    </row>
    <row r="18" spans="2:64" ht="21.75" customHeight="1">
      <c r="B18" s="536" t="s">
        <v>167</v>
      </c>
      <c r="C18" s="222" t="s">
        <v>134</v>
      </c>
      <c r="D18" s="200">
        <v>0</v>
      </c>
      <c r="E18" s="201"/>
      <c r="F18" s="206">
        <v>2</v>
      </c>
      <c r="G18" s="203">
        <v>1</v>
      </c>
      <c r="H18" s="204"/>
      <c r="I18" s="205">
        <v>2</v>
      </c>
      <c r="J18" s="200">
        <v>2</v>
      </c>
      <c r="K18" s="201"/>
      <c r="L18" s="202">
        <v>0</v>
      </c>
      <c r="M18" s="203">
        <v>2</v>
      </c>
      <c r="N18" s="204"/>
      <c r="O18" s="205">
        <v>0</v>
      </c>
      <c r="P18" s="200"/>
      <c r="Q18" s="201"/>
      <c r="R18" s="202"/>
      <c r="S18" s="203"/>
      <c r="T18" s="204"/>
      <c r="U18" s="205"/>
      <c r="V18" s="200">
        <v>2</v>
      </c>
      <c r="W18" s="201"/>
      <c r="X18" s="206">
        <v>1</v>
      </c>
      <c r="Y18" s="203">
        <v>0</v>
      </c>
      <c r="Z18" s="204"/>
      <c r="AA18" s="205">
        <v>2</v>
      </c>
      <c r="AB18" s="200">
        <v>2</v>
      </c>
      <c r="AC18" s="201"/>
      <c r="AD18" s="202">
        <v>0</v>
      </c>
      <c r="AE18" s="316">
        <f t="shared" si="0"/>
        <v>7</v>
      </c>
      <c r="AF18" s="317">
        <f t="shared" si="15"/>
        <v>4</v>
      </c>
      <c r="AG18" s="318">
        <f t="shared" si="16"/>
        <v>3</v>
      </c>
      <c r="AH18" s="319">
        <f t="shared" si="17"/>
        <v>9</v>
      </c>
      <c r="AI18" s="320" t="s">
        <v>17</v>
      </c>
      <c r="AJ18" s="321">
        <f t="shared" si="18"/>
        <v>7</v>
      </c>
      <c r="AK18" s="322">
        <f t="shared" si="19"/>
        <v>0.5714285714285714</v>
      </c>
      <c r="AM18" s="260" t="s">
        <v>93</v>
      </c>
      <c r="AN18" s="363" t="s">
        <v>147</v>
      </c>
      <c r="AO18" s="363" t="s">
        <v>121</v>
      </c>
      <c r="AP18" s="617">
        <v>5</v>
      </c>
      <c r="AQ18" s="617">
        <v>1</v>
      </c>
      <c r="AR18" s="618">
        <v>0.2</v>
      </c>
      <c r="AS18" s="277">
        <v>0.2727272727272727</v>
      </c>
      <c r="AU18" s="207">
        <f t="shared" si="1"/>
        <v>0</v>
      </c>
      <c r="AV18" s="207">
        <f t="shared" si="2"/>
        <v>1</v>
      </c>
      <c r="AW18" s="207">
        <f t="shared" si="3"/>
        <v>0</v>
      </c>
      <c r="AX18" s="207">
        <f t="shared" si="4"/>
        <v>1</v>
      </c>
      <c r="AY18" s="207">
        <f t="shared" si="5"/>
        <v>1</v>
      </c>
      <c r="AZ18" s="207">
        <f t="shared" si="6"/>
        <v>0</v>
      </c>
      <c r="BA18" s="207">
        <f t="shared" si="7"/>
        <v>1</v>
      </c>
      <c r="BB18" s="207">
        <f t="shared" si="8"/>
        <v>0</v>
      </c>
      <c r="BC18" s="207">
        <f t="shared" si="9"/>
        <v>0</v>
      </c>
      <c r="BD18" s="207">
        <f t="shared" si="10"/>
        <v>0</v>
      </c>
      <c r="BE18" s="207">
        <f t="shared" si="11"/>
        <v>0</v>
      </c>
      <c r="BF18" s="207">
        <f t="shared" si="12"/>
        <v>0</v>
      </c>
      <c r="BG18" s="207">
        <f t="shared" si="13"/>
        <v>1</v>
      </c>
      <c r="BH18" s="207">
        <f t="shared" si="14"/>
        <v>0</v>
      </c>
      <c r="BI18" s="207">
        <f t="shared" si="20"/>
        <v>0</v>
      </c>
      <c r="BJ18" s="207">
        <f t="shared" si="21"/>
        <v>1</v>
      </c>
      <c r="BK18" s="207">
        <f t="shared" si="22"/>
        <v>1</v>
      </c>
      <c r="BL18" s="207">
        <f t="shared" si="23"/>
        <v>0</v>
      </c>
    </row>
    <row r="19" spans="2:64" ht="21.75" customHeight="1">
      <c r="B19" s="537"/>
      <c r="C19" s="223" t="s">
        <v>135</v>
      </c>
      <c r="D19" s="208"/>
      <c r="E19" s="209"/>
      <c r="F19" s="214"/>
      <c r="G19" s="211"/>
      <c r="H19" s="212"/>
      <c r="I19" s="213"/>
      <c r="J19" s="208"/>
      <c r="K19" s="209"/>
      <c r="L19" s="210"/>
      <c r="M19" s="211"/>
      <c r="N19" s="212"/>
      <c r="O19" s="213"/>
      <c r="P19" s="208"/>
      <c r="Q19" s="209"/>
      <c r="R19" s="210"/>
      <c r="S19" s="211"/>
      <c r="T19" s="212"/>
      <c r="U19" s="213"/>
      <c r="V19" s="208"/>
      <c r="W19" s="209"/>
      <c r="X19" s="210"/>
      <c r="Y19" s="211"/>
      <c r="Z19" s="212"/>
      <c r="AA19" s="213"/>
      <c r="AB19" s="208"/>
      <c r="AC19" s="209"/>
      <c r="AD19" s="210"/>
      <c r="AE19" s="323">
        <f t="shared" si="0"/>
        <v>0</v>
      </c>
      <c r="AF19" s="324">
        <f t="shared" si="15"/>
        <v>0</v>
      </c>
      <c r="AG19" s="325">
        <f t="shared" si="16"/>
        <v>0</v>
      </c>
      <c r="AH19" s="326">
        <f t="shared" si="17"/>
        <v>0</v>
      </c>
      <c r="AI19" s="327" t="s">
        <v>17</v>
      </c>
      <c r="AJ19" s="328">
        <f t="shared" si="18"/>
        <v>0</v>
      </c>
      <c r="AK19" s="329">
        <f t="shared" si="19"/>
        <v>0</v>
      </c>
      <c r="AM19" s="260" t="s">
        <v>94</v>
      </c>
      <c r="AN19" s="363" t="s">
        <v>150</v>
      </c>
      <c r="AO19" s="363" t="s">
        <v>118</v>
      </c>
      <c r="AP19" s="617">
        <v>5</v>
      </c>
      <c r="AQ19" s="617">
        <v>1</v>
      </c>
      <c r="AR19" s="618">
        <v>0.2</v>
      </c>
      <c r="AS19" s="277">
        <v>0.2727272727272727</v>
      </c>
      <c r="AU19" s="207">
        <f>IF(D19&gt;F19,1,0)</f>
        <v>0</v>
      </c>
      <c r="AV19" s="207">
        <f>IF(F19&gt;D19,1,0)</f>
        <v>0</v>
      </c>
      <c r="AW19" s="207">
        <f>IF(G19&gt;I19,1,0)</f>
        <v>0</v>
      </c>
      <c r="AX19" s="207">
        <f>IF(I19&gt;G19,1,0)</f>
        <v>0</v>
      </c>
      <c r="AY19" s="207">
        <f>IF(J19&gt;L19,1,0)</f>
        <v>0</v>
      </c>
      <c r="AZ19" s="207">
        <f>IF(L19&gt;J19,1,0)</f>
        <v>0</v>
      </c>
      <c r="BA19" s="207">
        <f>IF(M19&gt;O19,1,0)</f>
        <v>0</v>
      </c>
      <c r="BB19" s="207">
        <f>IF(O19&gt;M19,1,0)</f>
        <v>0</v>
      </c>
      <c r="BC19" s="207">
        <f>IF(P19&gt;R19,1,)</f>
        <v>0</v>
      </c>
      <c r="BD19" s="207">
        <f>IF(R19&gt;P19,1,0)</f>
        <v>0</v>
      </c>
      <c r="BE19" s="207">
        <f>IF(S19&gt;U19,1,0)</f>
        <v>0</v>
      </c>
      <c r="BF19" s="207">
        <f>IF(U19&gt;S19,1,0)</f>
        <v>0</v>
      </c>
      <c r="BG19" s="207">
        <f>IF(V19&gt;X19,1,0)</f>
        <v>0</v>
      </c>
      <c r="BH19" s="207">
        <f>IF(X19&gt;V19,1,0)</f>
        <v>0</v>
      </c>
      <c r="BI19" s="207">
        <f t="shared" si="20"/>
        <v>0</v>
      </c>
      <c r="BJ19" s="207">
        <f t="shared" si="21"/>
        <v>0</v>
      </c>
      <c r="BK19" s="207">
        <f t="shared" si="22"/>
        <v>0</v>
      </c>
      <c r="BL19" s="207">
        <f t="shared" si="23"/>
        <v>0</v>
      </c>
    </row>
    <row r="20" spans="2:64" ht="21.75" customHeight="1">
      <c r="B20" s="537"/>
      <c r="C20" s="223" t="s">
        <v>152</v>
      </c>
      <c r="D20" s="208"/>
      <c r="E20" s="209"/>
      <c r="F20" s="214"/>
      <c r="G20" s="211"/>
      <c r="H20" s="212"/>
      <c r="I20" s="213"/>
      <c r="J20" s="208"/>
      <c r="K20" s="209"/>
      <c r="L20" s="210"/>
      <c r="M20" s="211"/>
      <c r="N20" s="212"/>
      <c r="O20" s="213"/>
      <c r="P20" s="208"/>
      <c r="Q20" s="209"/>
      <c r="R20" s="210"/>
      <c r="S20" s="211"/>
      <c r="T20" s="212"/>
      <c r="U20" s="213"/>
      <c r="V20" s="208"/>
      <c r="W20" s="209"/>
      <c r="X20" s="210"/>
      <c r="Y20" s="211">
        <v>2</v>
      </c>
      <c r="Z20" s="212"/>
      <c r="AA20" s="213">
        <v>0</v>
      </c>
      <c r="AB20" s="208"/>
      <c r="AC20" s="209"/>
      <c r="AD20" s="210"/>
      <c r="AE20" s="323">
        <f t="shared" si="0"/>
        <v>1</v>
      </c>
      <c r="AF20" s="324">
        <f t="shared" si="15"/>
        <v>1</v>
      </c>
      <c r="AG20" s="325">
        <f t="shared" si="16"/>
        <v>0</v>
      </c>
      <c r="AH20" s="326">
        <f t="shared" si="17"/>
        <v>2</v>
      </c>
      <c r="AI20" s="327" t="s">
        <v>17</v>
      </c>
      <c r="AJ20" s="328">
        <f t="shared" si="18"/>
        <v>0</v>
      </c>
      <c r="AK20" s="329">
        <f t="shared" si="19"/>
        <v>1</v>
      </c>
      <c r="AM20" s="260" t="s">
        <v>95</v>
      </c>
      <c r="AN20" s="363" t="s">
        <v>136</v>
      </c>
      <c r="AO20" s="363" t="s">
        <v>180</v>
      </c>
      <c r="AP20" s="617">
        <v>4</v>
      </c>
      <c r="AQ20" s="617">
        <v>0</v>
      </c>
      <c r="AR20" s="618">
        <v>0</v>
      </c>
      <c r="AS20" s="277">
        <v>0.2</v>
      </c>
      <c r="AU20" s="207">
        <f>IF(D20&gt;F20,1,0)</f>
        <v>0</v>
      </c>
      <c r="AV20" s="207">
        <f>IF(F20&gt;D20,1,0)</f>
        <v>0</v>
      </c>
      <c r="AW20" s="207">
        <f>IF(G20&gt;I20,1,0)</f>
        <v>0</v>
      </c>
      <c r="AX20" s="207">
        <f>IF(I20&gt;G20,1,0)</f>
        <v>0</v>
      </c>
      <c r="AY20" s="207">
        <f>IF(J20&gt;L20,1,0)</f>
        <v>0</v>
      </c>
      <c r="AZ20" s="207">
        <f>IF(L20&gt;J20,1,0)</f>
        <v>0</v>
      </c>
      <c r="BA20" s="207">
        <f>IF(M20&gt;O20,1,0)</f>
        <v>0</v>
      </c>
      <c r="BB20" s="207">
        <f>IF(O20&gt;M20,1,0)</f>
        <v>0</v>
      </c>
      <c r="BC20" s="207">
        <f>IF(P20&gt;R20,1,)</f>
        <v>0</v>
      </c>
      <c r="BD20" s="207">
        <f>IF(R20&gt;P20,1,0)</f>
        <v>0</v>
      </c>
      <c r="BE20" s="207">
        <f>IF(S20&gt;U20,1,0)</f>
        <v>0</v>
      </c>
      <c r="BF20" s="207">
        <f>IF(U20&gt;S20,1,0)</f>
        <v>0</v>
      </c>
      <c r="BG20" s="207">
        <f>IF(V20&gt;X20,1,0)</f>
        <v>0</v>
      </c>
      <c r="BH20" s="207">
        <f>IF(X20&gt;V20,1,0)</f>
        <v>0</v>
      </c>
      <c r="BI20" s="207">
        <f t="shared" si="20"/>
        <v>1</v>
      </c>
      <c r="BJ20" s="207">
        <f t="shared" si="21"/>
        <v>0</v>
      </c>
      <c r="BK20" s="207">
        <f t="shared" si="22"/>
        <v>0</v>
      </c>
      <c r="BL20" s="207">
        <f t="shared" si="23"/>
        <v>0</v>
      </c>
    </row>
    <row r="21" spans="2:64" ht="21.75" customHeight="1" thickBot="1">
      <c r="B21" s="537"/>
      <c r="C21" s="228" t="s">
        <v>220</v>
      </c>
      <c r="D21" s="208">
        <v>0</v>
      </c>
      <c r="E21" s="209"/>
      <c r="F21" s="214">
        <v>2</v>
      </c>
      <c r="G21" s="211"/>
      <c r="H21" s="212"/>
      <c r="I21" s="213"/>
      <c r="J21" s="208">
        <v>0</v>
      </c>
      <c r="K21" s="209"/>
      <c r="L21" s="210">
        <v>2</v>
      </c>
      <c r="M21" s="211">
        <v>2</v>
      </c>
      <c r="N21" s="212"/>
      <c r="O21" s="213">
        <v>1</v>
      </c>
      <c r="P21" s="208"/>
      <c r="Q21" s="209"/>
      <c r="R21" s="210"/>
      <c r="S21" s="211"/>
      <c r="T21" s="212"/>
      <c r="U21" s="213"/>
      <c r="V21" s="208">
        <v>0</v>
      </c>
      <c r="W21" s="209"/>
      <c r="X21" s="210">
        <v>2</v>
      </c>
      <c r="Y21" s="211"/>
      <c r="Z21" s="212"/>
      <c r="AA21" s="213"/>
      <c r="AB21" s="208"/>
      <c r="AC21" s="209"/>
      <c r="AD21" s="210"/>
      <c r="AE21" s="323">
        <f t="shared" si="0"/>
        <v>4</v>
      </c>
      <c r="AF21" s="324">
        <f t="shared" si="15"/>
        <v>1</v>
      </c>
      <c r="AG21" s="325">
        <f t="shared" si="16"/>
        <v>3</v>
      </c>
      <c r="AH21" s="326">
        <f t="shared" si="17"/>
        <v>2</v>
      </c>
      <c r="AI21" s="327" t="s">
        <v>17</v>
      </c>
      <c r="AJ21" s="328">
        <f t="shared" si="18"/>
        <v>7</v>
      </c>
      <c r="AK21" s="329">
        <f t="shared" si="19"/>
        <v>0.25</v>
      </c>
      <c r="AM21" s="262" t="s">
        <v>96</v>
      </c>
      <c r="AN21" s="628" t="s">
        <v>132</v>
      </c>
      <c r="AO21" s="628" t="s">
        <v>123</v>
      </c>
      <c r="AP21" s="629">
        <v>5</v>
      </c>
      <c r="AQ21" s="629">
        <v>0</v>
      </c>
      <c r="AR21" s="630">
        <v>0</v>
      </c>
      <c r="AS21" s="631">
        <v>0.09090909090909091</v>
      </c>
      <c r="AU21" s="207">
        <f t="shared" si="1"/>
        <v>0</v>
      </c>
      <c r="AV21" s="207">
        <f t="shared" si="2"/>
        <v>1</v>
      </c>
      <c r="AW21" s="207">
        <f t="shared" si="3"/>
        <v>0</v>
      </c>
      <c r="AX21" s="207">
        <f t="shared" si="4"/>
        <v>0</v>
      </c>
      <c r="AY21" s="207">
        <f t="shared" si="5"/>
        <v>0</v>
      </c>
      <c r="AZ21" s="207">
        <f t="shared" si="6"/>
        <v>1</v>
      </c>
      <c r="BA21" s="207">
        <f t="shared" si="7"/>
        <v>1</v>
      </c>
      <c r="BB21" s="207">
        <f t="shared" si="8"/>
        <v>0</v>
      </c>
      <c r="BC21" s="207">
        <f t="shared" si="9"/>
        <v>0</v>
      </c>
      <c r="BD21" s="207">
        <f t="shared" si="10"/>
        <v>0</v>
      </c>
      <c r="BE21" s="207">
        <f t="shared" si="11"/>
        <v>0</v>
      </c>
      <c r="BF21" s="207">
        <f t="shared" si="12"/>
        <v>0</v>
      </c>
      <c r="BG21" s="207">
        <f t="shared" si="13"/>
        <v>0</v>
      </c>
      <c r="BH21" s="207">
        <f t="shared" si="14"/>
        <v>1</v>
      </c>
      <c r="BI21" s="207">
        <f t="shared" si="20"/>
        <v>0</v>
      </c>
      <c r="BJ21" s="207">
        <f t="shared" si="21"/>
        <v>0</v>
      </c>
      <c r="BK21" s="207">
        <f t="shared" si="22"/>
        <v>0</v>
      </c>
      <c r="BL21" s="207">
        <f t="shared" si="23"/>
        <v>0</v>
      </c>
    </row>
    <row r="22" spans="2:64" ht="21.75" customHeight="1">
      <c r="B22" s="538"/>
      <c r="C22" s="223" t="s">
        <v>235</v>
      </c>
      <c r="D22" s="215"/>
      <c r="E22" s="216"/>
      <c r="F22" s="217"/>
      <c r="G22" s="218">
        <v>0</v>
      </c>
      <c r="H22" s="219"/>
      <c r="I22" s="220">
        <v>2</v>
      </c>
      <c r="J22" s="215"/>
      <c r="K22" s="216"/>
      <c r="L22" s="217"/>
      <c r="M22" s="218"/>
      <c r="N22" s="219"/>
      <c r="O22" s="220"/>
      <c r="P22" s="215"/>
      <c r="Q22" s="216"/>
      <c r="R22" s="217"/>
      <c r="S22" s="218"/>
      <c r="T22" s="219"/>
      <c r="U22" s="220"/>
      <c r="V22" s="215"/>
      <c r="W22" s="216"/>
      <c r="X22" s="221"/>
      <c r="Y22" s="218"/>
      <c r="Z22" s="219"/>
      <c r="AA22" s="220"/>
      <c r="AB22" s="215">
        <v>2</v>
      </c>
      <c r="AC22" s="216"/>
      <c r="AD22" s="217">
        <v>0</v>
      </c>
      <c r="AE22" s="330">
        <f t="shared" si="0"/>
        <v>2</v>
      </c>
      <c r="AF22" s="331">
        <f t="shared" si="15"/>
        <v>1</v>
      </c>
      <c r="AG22" s="332">
        <f t="shared" si="16"/>
        <v>1</v>
      </c>
      <c r="AH22" s="333">
        <f t="shared" si="17"/>
        <v>2</v>
      </c>
      <c r="AI22" s="334" t="s">
        <v>17</v>
      </c>
      <c r="AJ22" s="335">
        <f t="shared" si="18"/>
        <v>2</v>
      </c>
      <c r="AK22" s="336">
        <f t="shared" si="19"/>
        <v>0.5</v>
      </c>
      <c r="AM22" s="623" t="s">
        <v>97</v>
      </c>
      <c r="AN22" s="624" t="s">
        <v>152</v>
      </c>
      <c r="AO22" s="624" t="s">
        <v>167</v>
      </c>
      <c r="AP22" s="625">
        <v>1</v>
      </c>
      <c r="AQ22" s="625">
        <v>1</v>
      </c>
      <c r="AR22" s="626">
        <v>1</v>
      </c>
      <c r="AS22" s="627">
        <v>1</v>
      </c>
      <c r="AU22" s="207">
        <f t="shared" si="1"/>
        <v>0</v>
      </c>
      <c r="AV22" s="207">
        <f t="shared" si="2"/>
        <v>0</v>
      </c>
      <c r="AW22" s="207">
        <f t="shared" si="3"/>
        <v>0</v>
      </c>
      <c r="AX22" s="207">
        <f t="shared" si="4"/>
        <v>1</v>
      </c>
      <c r="AY22" s="207">
        <f t="shared" si="5"/>
        <v>0</v>
      </c>
      <c r="AZ22" s="207">
        <f t="shared" si="6"/>
        <v>0</v>
      </c>
      <c r="BA22" s="207">
        <f t="shared" si="7"/>
        <v>0</v>
      </c>
      <c r="BB22" s="207">
        <f t="shared" si="8"/>
        <v>0</v>
      </c>
      <c r="BC22" s="207">
        <f t="shared" si="9"/>
        <v>0</v>
      </c>
      <c r="BD22" s="207">
        <f t="shared" si="10"/>
        <v>0</v>
      </c>
      <c r="BE22" s="207">
        <f t="shared" si="11"/>
        <v>0</v>
      </c>
      <c r="BF22" s="207">
        <f t="shared" si="12"/>
        <v>0</v>
      </c>
      <c r="BG22" s="207">
        <f t="shared" si="13"/>
        <v>0</v>
      </c>
      <c r="BH22" s="207">
        <f t="shared" si="14"/>
        <v>0</v>
      </c>
      <c r="BI22" s="207">
        <f t="shared" si="20"/>
        <v>0</v>
      </c>
      <c r="BJ22" s="207">
        <f t="shared" si="21"/>
        <v>0</v>
      </c>
      <c r="BK22" s="207">
        <f t="shared" si="22"/>
        <v>1</v>
      </c>
      <c r="BL22" s="207">
        <f t="shared" si="23"/>
        <v>0</v>
      </c>
    </row>
    <row r="23" spans="2:64" ht="21.75" customHeight="1">
      <c r="B23" s="536" t="s">
        <v>180</v>
      </c>
      <c r="C23" s="225" t="s">
        <v>136</v>
      </c>
      <c r="D23" s="200">
        <v>0</v>
      </c>
      <c r="E23" s="201"/>
      <c r="F23" s="206">
        <v>2</v>
      </c>
      <c r="G23" s="203"/>
      <c r="H23" s="204"/>
      <c r="I23" s="205"/>
      <c r="J23" s="200">
        <v>1</v>
      </c>
      <c r="K23" s="201"/>
      <c r="L23" s="202">
        <v>2</v>
      </c>
      <c r="M23" s="203"/>
      <c r="N23" s="204"/>
      <c r="O23" s="205"/>
      <c r="P23" s="200"/>
      <c r="Q23" s="201"/>
      <c r="R23" s="202"/>
      <c r="S23" s="203"/>
      <c r="T23" s="204"/>
      <c r="U23" s="205"/>
      <c r="V23" s="200">
        <v>1</v>
      </c>
      <c r="W23" s="201"/>
      <c r="X23" s="202">
        <v>2</v>
      </c>
      <c r="Y23" s="203"/>
      <c r="Z23" s="204"/>
      <c r="AA23" s="205"/>
      <c r="AB23" s="200">
        <v>0</v>
      </c>
      <c r="AC23" s="201"/>
      <c r="AD23" s="202">
        <v>2</v>
      </c>
      <c r="AE23" s="316">
        <f t="shared" si="0"/>
        <v>4</v>
      </c>
      <c r="AF23" s="317">
        <f t="shared" si="15"/>
        <v>0</v>
      </c>
      <c r="AG23" s="318">
        <f t="shared" si="16"/>
        <v>4</v>
      </c>
      <c r="AH23" s="319">
        <f t="shared" si="17"/>
        <v>2</v>
      </c>
      <c r="AI23" s="320" t="s">
        <v>17</v>
      </c>
      <c r="AJ23" s="321">
        <f t="shared" si="18"/>
        <v>8</v>
      </c>
      <c r="AK23" s="322">
        <f t="shared" si="19"/>
        <v>0</v>
      </c>
      <c r="AM23" s="260" t="s">
        <v>98</v>
      </c>
      <c r="AN23" s="363" t="s">
        <v>153</v>
      </c>
      <c r="AO23" s="363" t="s">
        <v>120</v>
      </c>
      <c r="AP23" s="617">
        <v>3</v>
      </c>
      <c r="AQ23" s="617">
        <v>3</v>
      </c>
      <c r="AR23" s="618">
        <v>1</v>
      </c>
      <c r="AS23" s="277">
        <v>0.8571428571428571</v>
      </c>
      <c r="AU23" s="207">
        <f t="shared" si="1"/>
        <v>0</v>
      </c>
      <c r="AV23" s="207">
        <f t="shared" si="2"/>
        <v>1</v>
      </c>
      <c r="AW23" s="207">
        <f t="shared" si="3"/>
        <v>0</v>
      </c>
      <c r="AX23" s="207">
        <f t="shared" si="4"/>
        <v>0</v>
      </c>
      <c r="AY23" s="207">
        <f t="shared" si="5"/>
        <v>0</v>
      </c>
      <c r="AZ23" s="207">
        <f t="shared" si="6"/>
        <v>1</v>
      </c>
      <c r="BA23" s="207">
        <f t="shared" si="7"/>
        <v>0</v>
      </c>
      <c r="BB23" s="207">
        <f t="shared" si="8"/>
        <v>0</v>
      </c>
      <c r="BC23" s="207">
        <f t="shared" si="9"/>
        <v>0</v>
      </c>
      <c r="BD23" s="207">
        <f t="shared" si="10"/>
        <v>0</v>
      </c>
      <c r="BE23" s="207">
        <f t="shared" si="11"/>
        <v>0</v>
      </c>
      <c r="BF23" s="207">
        <f t="shared" si="12"/>
        <v>0</v>
      </c>
      <c r="BG23" s="207">
        <f t="shared" si="13"/>
        <v>0</v>
      </c>
      <c r="BH23" s="207">
        <f t="shared" si="14"/>
        <v>1</v>
      </c>
      <c r="BI23" s="207">
        <f t="shared" si="20"/>
        <v>0</v>
      </c>
      <c r="BJ23" s="207">
        <f t="shared" si="21"/>
        <v>0</v>
      </c>
      <c r="BK23" s="207">
        <f t="shared" si="22"/>
        <v>0</v>
      </c>
      <c r="BL23" s="207">
        <f t="shared" si="23"/>
        <v>1</v>
      </c>
    </row>
    <row r="24" spans="2:64" ht="21.75" customHeight="1">
      <c r="B24" s="537"/>
      <c r="C24" s="254" t="s">
        <v>192</v>
      </c>
      <c r="D24" s="208">
        <v>2</v>
      </c>
      <c r="E24" s="209"/>
      <c r="F24" s="214">
        <v>0</v>
      </c>
      <c r="G24" s="211">
        <v>2</v>
      </c>
      <c r="H24" s="212"/>
      <c r="I24" s="213">
        <v>0</v>
      </c>
      <c r="J24" s="208"/>
      <c r="K24" s="209"/>
      <c r="L24" s="210"/>
      <c r="M24" s="211">
        <v>2</v>
      </c>
      <c r="N24" s="212"/>
      <c r="O24" s="213">
        <v>0</v>
      </c>
      <c r="P24" s="208"/>
      <c r="Q24" s="209"/>
      <c r="R24" s="210"/>
      <c r="S24" s="211">
        <v>2</v>
      </c>
      <c r="T24" s="212"/>
      <c r="U24" s="213">
        <v>0</v>
      </c>
      <c r="V24" s="208"/>
      <c r="W24" s="209"/>
      <c r="X24" s="210"/>
      <c r="Y24" s="211"/>
      <c r="Z24" s="212"/>
      <c r="AA24" s="213"/>
      <c r="AB24" s="208">
        <v>2</v>
      </c>
      <c r="AC24" s="209"/>
      <c r="AD24" s="210">
        <v>0</v>
      </c>
      <c r="AE24" s="323">
        <f t="shared" si="0"/>
        <v>5</v>
      </c>
      <c r="AF24" s="324">
        <f t="shared" si="15"/>
        <v>5</v>
      </c>
      <c r="AG24" s="325">
        <f t="shared" si="16"/>
        <v>0</v>
      </c>
      <c r="AH24" s="326">
        <f t="shared" si="17"/>
        <v>10</v>
      </c>
      <c r="AI24" s="327" t="s">
        <v>17</v>
      </c>
      <c r="AJ24" s="328">
        <f t="shared" si="18"/>
        <v>0</v>
      </c>
      <c r="AK24" s="329">
        <f t="shared" si="19"/>
        <v>1</v>
      </c>
      <c r="AM24" s="260" t="s">
        <v>99</v>
      </c>
      <c r="AN24" s="363" t="s">
        <v>235</v>
      </c>
      <c r="AO24" s="363" t="s">
        <v>167</v>
      </c>
      <c r="AP24" s="617">
        <v>2</v>
      </c>
      <c r="AQ24" s="617">
        <v>1</v>
      </c>
      <c r="AR24" s="618">
        <v>0.5</v>
      </c>
      <c r="AS24" s="277">
        <v>0.5</v>
      </c>
      <c r="AU24" s="207">
        <f t="shared" si="1"/>
        <v>1</v>
      </c>
      <c r="AV24" s="207">
        <f t="shared" si="2"/>
        <v>0</v>
      </c>
      <c r="AW24" s="207">
        <f t="shared" si="3"/>
        <v>1</v>
      </c>
      <c r="AX24" s="207">
        <f t="shared" si="4"/>
        <v>0</v>
      </c>
      <c r="AY24" s="207">
        <f t="shared" si="5"/>
        <v>0</v>
      </c>
      <c r="AZ24" s="207">
        <f t="shared" si="6"/>
        <v>0</v>
      </c>
      <c r="BA24" s="207">
        <f t="shared" si="7"/>
        <v>1</v>
      </c>
      <c r="BB24" s="207">
        <f t="shared" si="8"/>
        <v>0</v>
      </c>
      <c r="BC24" s="207">
        <f t="shared" si="9"/>
        <v>0</v>
      </c>
      <c r="BD24" s="207">
        <f t="shared" si="10"/>
        <v>0</v>
      </c>
      <c r="BE24" s="207">
        <f t="shared" si="11"/>
        <v>1</v>
      </c>
      <c r="BF24" s="207">
        <f t="shared" si="12"/>
        <v>0</v>
      </c>
      <c r="BG24" s="207">
        <f t="shared" si="13"/>
        <v>0</v>
      </c>
      <c r="BH24" s="207">
        <f t="shared" si="14"/>
        <v>0</v>
      </c>
      <c r="BI24" s="207">
        <f t="shared" si="20"/>
        <v>0</v>
      </c>
      <c r="BJ24" s="207">
        <f t="shared" si="21"/>
        <v>0</v>
      </c>
      <c r="BK24" s="207">
        <f t="shared" si="22"/>
        <v>1</v>
      </c>
      <c r="BL24" s="207">
        <f t="shared" si="23"/>
        <v>0</v>
      </c>
    </row>
    <row r="25" spans="2:64" ht="21.75" customHeight="1">
      <c r="B25" s="537"/>
      <c r="C25" s="226" t="s">
        <v>148</v>
      </c>
      <c r="D25" s="208"/>
      <c r="E25" s="209"/>
      <c r="F25" s="214"/>
      <c r="G25" s="211">
        <v>2</v>
      </c>
      <c r="H25" s="212"/>
      <c r="I25" s="213">
        <v>0</v>
      </c>
      <c r="J25" s="208">
        <v>2</v>
      </c>
      <c r="K25" s="209"/>
      <c r="L25" s="210">
        <v>0</v>
      </c>
      <c r="M25" s="211">
        <v>2</v>
      </c>
      <c r="N25" s="212"/>
      <c r="O25" s="213">
        <v>0</v>
      </c>
      <c r="P25" s="208">
        <v>2</v>
      </c>
      <c r="Q25" s="209"/>
      <c r="R25" s="210">
        <v>0</v>
      </c>
      <c r="S25" s="211">
        <v>2</v>
      </c>
      <c r="T25" s="212"/>
      <c r="U25" s="213">
        <v>1</v>
      </c>
      <c r="V25" s="208">
        <v>2</v>
      </c>
      <c r="W25" s="209"/>
      <c r="X25" s="210">
        <v>0</v>
      </c>
      <c r="Y25" s="211"/>
      <c r="Z25" s="212"/>
      <c r="AA25" s="213"/>
      <c r="AB25" s="208"/>
      <c r="AC25" s="209"/>
      <c r="AD25" s="210"/>
      <c r="AE25" s="323">
        <f t="shared" si="0"/>
        <v>6</v>
      </c>
      <c r="AF25" s="324">
        <f t="shared" si="15"/>
        <v>6</v>
      </c>
      <c r="AG25" s="325">
        <f t="shared" si="16"/>
        <v>0</v>
      </c>
      <c r="AH25" s="326">
        <f t="shared" si="17"/>
        <v>12</v>
      </c>
      <c r="AI25" s="327" t="s">
        <v>17</v>
      </c>
      <c r="AJ25" s="328">
        <f t="shared" si="18"/>
        <v>1</v>
      </c>
      <c r="AK25" s="329">
        <f t="shared" si="19"/>
        <v>1</v>
      </c>
      <c r="AM25" s="261" t="s">
        <v>100</v>
      </c>
      <c r="AN25" s="363" t="s">
        <v>130</v>
      </c>
      <c r="AO25" s="363" t="s">
        <v>121</v>
      </c>
      <c r="AP25" s="617">
        <v>2</v>
      </c>
      <c r="AQ25" s="617">
        <v>1</v>
      </c>
      <c r="AR25" s="618">
        <v>0.5</v>
      </c>
      <c r="AS25" s="277">
        <v>0.4</v>
      </c>
      <c r="AU25" s="207">
        <f>IF(D25&gt;F25,1,0)</f>
        <v>0</v>
      </c>
      <c r="AV25" s="207">
        <f>IF(F25&gt;D25,1,0)</f>
        <v>0</v>
      </c>
      <c r="AW25" s="207">
        <f>IF(G25&gt;I25,1,0)</f>
        <v>1</v>
      </c>
      <c r="AX25" s="207">
        <f>IF(I25&gt;G25,1,0)</f>
        <v>0</v>
      </c>
      <c r="AY25" s="207">
        <f>IF(J25&gt;L25,1,0)</f>
        <v>1</v>
      </c>
      <c r="AZ25" s="207">
        <f>IF(L25&gt;J25,1,0)</f>
        <v>0</v>
      </c>
      <c r="BA25" s="207">
        <f>IF(M25&gt;O25,1,0)</f>
        <v>1</v>
      </c>
      <c r="BB25" s="207">
        <f>IF(O25&gt;M25,1,0)</f>
        <v>0</v>
      </c>
      <c r="BC25" s="207">
        <f>IF(P25&gt;R25,1,)</f>
        <v>1</v>
      </c>
      <c r="BD25" s="207">
        <f>IF(R25&gt;P25,1,0)</f>
        <v>0</v>
      </c>
      <c r="BE25" s="207">
        <f>IF(S25&gt;U25,1,0)</f>
        <v>1</v>
      </c>
      <c r="BF25" s="207">
        <f>IF(U25&gt;S25,1,0)</f>
        <v>0</v>
      </c>
      <c r="BG25" s="207">
        <f>IF(V25&gt;X25,1,0)</f>
        <v>1</v>
      </c>
      <c r="BH25" s="207">
        <f>IF(X25&gt;V25,1,0)</f>
        <v>0</v>
      </c>
      <c r="BI25" s="207">
        <f t="shared" si="20"/>
        <v>0</v>
      </c>
      <c r="BJ25" s="207">
        <f t="shared" si="21"/>
        <v>0</v>
      </c>
      <c r="BK25" s="207">
        <f t="shared" si="22"/>
        <v>0</v>
      </c>
      <c r="BL25" s="207">
        <f t="shared" si="23"/>
        <v>0</v>
      </c>
    </row>
    <row r="26" spans="2:64" ht="21.75" customHeight="1">
      <c r="B26" s="538"/>
      <c r="C26" s="227" t="s">
        <v>240</v>
      </c>
      <c r="D26" s="215"/>
      <c r="E26" s="216"/>
      <c r="F26" s="217"/>
      <c r="G26" s="218"/>
      <c r="H26" s="219"/>
      <c r="I26" s="220"/>
      <c r="J26" s="215"/>
      <c r="K26" s="216"/>
      <c r="L26" s="217"/>
      <c r="M26" s="218"/>
      <c r="N26" s="219"/>
      <c r="O26" s="220"/>
      <c r="P26" s="215">
        <v>0</v>
      </c>
      <c r="Q26" s="216"/>
      <c r="R26" s="217">
        <v>2</v>
      </c>
      <c r="S26" s="218"/>
      <c r="T26" s="219"/>
      <c r="U26" s="220"/>
      <c r="V26" s="215"/>
      <c r="W26" s="216"/>
      <c r="X26" s="221"/>
      <c r="Y26" s="218"/>
      <c r="Z26" s="219"/>
      <c r="AA26" s="220"/>
      <c r="AB26" s="215"/>
      <c r="AC26" s="216"/>
      <c r="AD26" s="217"/>
      <c r="AE26" s="330">
        <f t="shared" si="0"/>
        <v>1</v>
      </c>
      <c r="AF26" s="331">
        <f t="shared" si="15"/>
        <v>0</v>
      </c>
      <c r="AG26" s="332">
        <f t="shared" si="16"/>
        <v>1</v>
      </c>
      <c r="AH26" s="333">
        <f t="shared" si="17"/>
        <v>0</v>
      </c>
      <c r="AI26" s="334" t="s">
        <v>17</v>
      </c>
      <c r="AJ26" s="335">
        <f t="shared" si="18"/>
        <v>2</v>
      </c>
      <c r="AK26" s="336">
        <f t="shared" si="19"/>
        <v>0</v>
      </c>
      <c r="AM26" s="364">
        <v>22</v>
      </c>
      <c r="AN26" s="363" t="s">
        <v>131</v>
      </c>
      <c r="AO26" s="363" t="s">
        <v>123</v>
      </c>
      <c r="AP26" s="617">
        <v>3</v>
      </c>
      <c r="AQ26" s="617">
        <v>1</v>
      </c>
      <c r="AR26" s="618">
        <v>0.3333333333333333</v>
      </c>
      <c r="AS26" s="277">
        <v>0.42857142857142855</v>
      </c>
      <c r="AU26" s="207">
        <f t="shared" si="1"/>
        <v>0</v>
      </c>
      <c r="AV26" s="207">
        <f t="shared" si="2"/>
        <v>0</v>
      </c>
      <c r="AW26" s="207">
        <f t="shared" si="3"/>
        <v>0</v>
      </c>
      <c r="AX26" s="207">
        <f t="shared" si="4"/>
        <v>0</v>
      </c>
      <c r="AY26" s="207">
        <f t="shared" si="5"/>
        <v>0</v>
      </c>
      <c r="AZ26" s="207">
        <f t="shared" si="6"/>
        <v>0</v>
      </c>
      <c r="BA26" s="207">
        <f t="shared" si="7"/>
        <v>0</v>
      </c>
      <c r="BB26" s="207">
        <f t="shared" si="8"/>
        <v>0</v>
      </c>
      <c r="BC26" s="207">
        <f t="shared" si="9"/>
        <v>0</v>
      </c>
      <c r="BD26" s="207">
        <f t="shared" si="10"/>
        <v>1</v>
      </c>
      <c r="BE26" s="207">
        <f t="shared" si="11"/>
        <v>0</v>
      </c>
      <c r="BF26" s="207">
        <f t="shared" si="12"/>
        <v>0</v>
      </c>
      <c r="BG26" s="207">
        <f t="shared" si="13"/>
        <v>0</v>
      </c>
      <c r="BH26" s="207">
        <f t="shared" si="14"/>
        <v>0</v>
      </c>
      <c r="BI26" s="207">
        <f t="shared" si="20"/>
        <v>0</v>
      </c>
      <c r="BJ26" s="207">
        <f t="shared" si="21"/>
        <v>0</v>
      </c>
      <c r="BK26" s="207">
        <f t="shared" si="22"/>
        <v>0</v>
      </c>
      <c r="BL26" s="207">
        <f t="shared" si="23"/>
        <v>0</v>
      </c>
    </row>
    <row r="27" spans="2:64" ht="25.5" customHeight="1">
      <c r="B27" s="536" t="s">
        <v>168</v>
      </c>
      <c r="C27" s="222" t="s">
        <v>181</v>
      </c>
      <c r="D27" s="200">
        <v>2</v>
      </c>
      <c r="E27" s="201"/>
      <c r="F27" s="206">
        <v>0</v>
      </c>
      <c r="G27" s="203"/>
      <c r="H27" s="204"/>
      <c r="I27" s="205"/>
      <c r="J27" s="200">
        <v>2</v>
      </c>
      <c r="K27" s="201"/>
      <c r="L27" s="202">
        <v>0</v>
      </c>
      <c r="M27" s="203">
        <v>0</v>
      </c>
      <c r="N27" s="204"/>
      <c r="O27" s="205">
        <v>2</v>
      </c>
      <c r="P27" s="200">
        <v>2</v>
      </c>
      <c r="Q27" s="201"/>
      <c r="R27" s="202">
        <v>0</v>
      </c>
      <c r="S27" s="203">
        <v>2</v>
      </c>
      <c r="T27" s="204"/>
      <c r="U27" s="205">
        <v>0</v>
      </c>
      <c r="V27" s="200">
        <v>2</v>
      </c>
      <c r="W27" s="201"/>
      <c r="X27" s="202">
        <v>0</v>
      </c>
      <c r="Y27" s="203">
        <v>2</v>
      </c>
      <c r="Z27" s="204"/>
      <c r="AA27" s="205">
        <v>0</v>
      </c>
      <c r="AB27" s="200">
        <v>2</v>
      </c>
      <c r="AC27" s="201"/>
      <c r="AD27" s="202">
        <v>1</v>
      </c>
      <c r="AE27" s="316">
        <f t="shared" si="0"/>
        <v>8</v>
      </c>
      <c r="AF27" s="317">
        <f t="shared" si="15"/>
        <v>7</v>
      </c>
      <c r="AG27" s="318">
        <f t="shared" si="16"/>
        <v>1</v>
      </c>
      <c r="AH27" s="319">
        <f t="shared" si="17"/>
        <v>14</v>
      </c>
      <c r="AI27" s="320" t="s">
        <v>17</v>
      </c>
      <c r="AJ27" s="321">
        <f t="shared" si="18"/>
        <v>3</v>
      </c>
      <c r="AK27" s="322">
        <f t="shared" si="19"/>
        <v>0.875</v>
      </c>
      <c r="AM27" s="260">
        <v>23</v>
      </c>
      <c r="AN27" s="363" t="s">
        <v>139</v>
      </c>
      <c r="AO27" s="363" t="s">
        <v>140</v>
      </c>
      <c r="AP27" s="617">
        <v>3</v>
      </c>
      <c r="AQ27" s="617">
        <v>0</v>
      </c>
      <c r="AR27" s="618">
        <v>0</v>
      </c>
      <c r="AS27" s="277">
        <v>0</v>
      </c>
      <c r="AU27" s="207">
        <f t="shared" si="1"/>
        <v>1</v>
      </c>
      <c r="AV27" s="207">
        <f t="shared" si="2"/>
        <v>0</v>
      </c>
      <c r="AW27" s="207">
        <f t="shared" si="3"/>
        <v>0</v>
      </c>
      <c r="AX27" s="207">
        <f t="shared" si="4"/>
        <v>0</v>
      </c>
      <c r="AY27" s="207">
        <f t="shared" si="5"/>
        <v>1</v>
      </c>
      <c r="AZ27" s="207">
        <f t="shared" si="6"/>
        <v>0</v>
      </c>
      <c r="BA27" s="207">
        <f t="shared" si="7"/>
        <v>0</v>
      </c>
      <c r="BB27" s="207">
        <f t="shared" si="8"/>
        <v>1</v>
      </c>
      <c r="BC27" s="207">
        <f t="shared" si="9"/>
        <v>1</v>
      </c>
      <c r="BD27" s="207">
        <f t="shared" si="10"/>
        <v>0</v>
      </c>
      <c r="BE27" s="207">
        <f t="shared" si="11"/>
        <v>1</v>
      </c>
      <c r="BF27" s="207">
        <f t="shared" si="12"/>
        <v>0</v>
      </c>
      <c r="BG27" s="207">
        <f t="shared" si="13"/>
        <v>1</v>
      </c>
      <c r="BH27" s="207">
        <f t="shared" si="14"/>
        <v>0</v>
      </c>
      <c r="BI27" s="207">
        <f t="shared" si="20"/>
        <v>1</v>
      </c>
      <c r="BJ27" s="207">
        <f t="shared" si="21"/>
        <v>0</v>
      </c>
      <c r="BK27" s="207">
        <f t="shared" si="22"/>
        <v>1</v>
      </c>
      <c r="BL27" s="207">
        <f t="shared" si="23"/>
        <v>0</v>
      </c>
    </row>
    <row r="28" spans="2:64" ht="25.5" customHeight="1">
      <c r="B28" s="537"/>
      <c r="C28" s="223" t="s">
        <v>182</v>
      </c>
      <c r="D28" s="208"/>
      <c r="E28" s="209"/>
      <c r="F28" s="214"/>
      <c r="G28" s="211"/>
      <c r="H28" s="212"/>
      <c r="I28" s="213"/>
      <c r="J28" s="208"/>
      <c r="K28" s="209"/>
      <c r="L28" s="210"/>
      <c r="M28" s="211"/>
      <c r="N28" s="212"/>
      <c r="O28" s="213"/>
      <c r="P28" s="208"/>
      <c r="Q28" s="209"/>
      <c r="R28" s="210"/>
      <c r="S28" s="211"/>
      <c r="T28" s="212"/>
      <c r="U28" s="213"/>
      <c r="V28" s="208"/>
      <c r="W28" s="209"/>
      <c r="X28" s="210"/>
      <c r="Y28" s="211"/>
      <c r="Z28" s="212"/>
      <c r="AA28" s="213"/>
      <c r="AB28" s="208"/>
      <c r="AC28" s="209"/>
      <c r="AD28" s="210"/>
      <c r="AE28" s="323">
        <f t="shared" si="0"/>
        <v>0</v>
      </c>
      <c r="AF28" s="324">
        <f t="shared" si="15"/>
        <v>0</v>
      </c>
      <c r="AG28" s="325">
        <f t="shared" si="16"/>
        <v>0</v>
      </c>
      <c r="AH28" s="326">
        <f t="shared" si="17"/>
        <v>0</v>
      </c>
      <c r="AI28" s="327" t="s">
        <v>17</v>
      </c>
      <c r="AJ28" s="328">
        <f t="shared" si="18"/>
        <v>0</v>
      </c>
      <c r="AK28" s="329">
        <f t="shared" si="19"/>
        <v>0</v>
      </c>
      <c r="AM28" s="260">
        <f aca="true" t="shared" si="24" ref="AM28:AM34">1+AM27</f>
        <v>24</v>
      </c>
      <c r="AN28" s="363" t="s">
        <v>224</v>
      </c>
      <c r="AO28" s="363" t="s">
        <v>120</v>
      </c>
      <c r="AP28" s="617">
        <v>2</v>
      </c>
      <c r="AQ28" s="617">
        <v>0</v>
      </c>
      <c r="AR28" s="618">
        <v>0</v>
      </c>
      <c r="AS28" s="277">
        <v>0</v>
      </c>
      <c r="AU28" s="207">
        <f t="shared" si="1"/>
        <v>0</v>
      </c>
      <c r="AV28" s="207">
        <f t="shared" si="2"/>
        <v>0</v>
      </c>
      <c r="AW28" s="207">
        <f t="shared" si="3"/>
        <v>0</v>
      </c>
      <c r="AX28" s="207">
        <f t="shared" si="4"/>
        <v>0</v>
      </c>
      <c r="AY28" s="207">
        <f t="shared" si="5"/>
        <v>0</v>
      </c>
      <c r="AZ28" s="207">
        <f t="shared" si="6"/>
        <v>0</v>
      </c>
      <c r="BA28" s="207">
        <f t="shared" si="7"/>
        <v>0</v>
      </c>
      <c r="BB28" s="207">
        <f t="shared" si="8"/>
        <v>0</v>
      </c>
      <c r="BC28" s="207">
        <f t="shared" si="9"/>
        <v>0</v>
      </c>
      <c r="BD28" s="207">
        <f t="shared" si="10"/>
        <v>0</v>
      </c>
      <c r="BE28" s="207">
        <f t="shared" si="11"/>
        <v>0</v>
      </c>
      <c r="BF28" s="207">
        <f t="shared" si="12"/>
        <v>0</v>
      </c>
      <c r="BG28" s="207">
        <f t="shared" si="13"/>
        <v>0</v>
      </c>
      <c r="BH28" s="207">
        <f t="shared" si="14"/>
        <v>0</v>
      </c>
      <c r="BI28" s="207">
        <f t="shared" si="20"/>
        <v>0</v>
      </c>
      <c r="BJ28" s="207">
        <f t="shared" si="21"/>
        <v>0</v>
      </c>
      <c r="BK28" s="207">
        <f t="shared" si="22"/>
        <v>0</v>
      </c>
      <c r="BL28" s="207">
        <f t="shared" si="23"/>
        <v>0</v>
      </c>
    </row>
    <row r="29" spans="2:64" ht="24" customHeight="1">
      <c r="B29" s="538"/>
      <c r="C29" s="224" t="s">
        <v>183</v>
      </c>
      <c r="D29" s="215">
        <v>2</v>
      </c>
      <c r="E29" s="216"/>
      <c r="F29" s="217">
        <v>0</v>
      </c>
      <c r="G29" s="218"/>
      <c r="H29" s="219"/>
      <c r="I29" s="220"/>
      <c r="J29" s="215">
        <v>2</v>
      </c>
      <c r="K29" s="216"/>
      <c r="L29" s="217">
        <v>0</v>
      </c>
      <c r="M29" s="218">
        <v>0</v>
      </c>
      <c r="N29" s="219"/>
      <c r="O29" s="220">
        <v>2</v>
      </c>
      <c r="P29" s="215">
        <v>2</v>
      </c>
      <c r="Q29" s="216"/>
      <c r="R29" s="217">
        <v>0</v>
      </c>
      <c r="S29" s="218">
        <v>2</v>
      </c>
      <c r="T29" s="219"/>
      <c r="U29" s="220">
        <v>0</v>
      </c>
      <c r="V29" s="215">
        <v>2</v>
      </c>
      <c r="W29" s="216"/>
      <c r="X29" s="217">
        <v>0</v>
      </c>
      <c r="Y29" s="218">
        <v>2</v>
      </c>
      <c r="Z29" s="219"/>
      <c r="AA29" s="220">
        <v>0</v>
      </c>
      <c r="AB29" s="215">
        <v>2</v>
      </c>
      <c r="AC29" s="216"/>
      <c r="AD29" s="217">
        <v>0</v>
      </c>
      <c r="AE29" s="330">
        <f t="shared" si="0"/>
        <v>8</v>
      </c>
      <c r="AF29" s="331">
        <f t="shared" si="15"/>
        <v>7</v>
      </c>
      <c r="AG29" s="332">
        <f t="shared" si="16"/>
        <v>1</v>
      </c>
      <c r="AH29" s="333">
        <f t="shared" si="17"/>
        <v>14</v>
      </c>
      <c r="AI29" s="334" t="s">
        <v>17</v>
      </c>
      <c r="AJ29" s="335">
        <f t="shared" si="18"/>
        <v>2</v>
      </c>
      <c r="AK29" s="336">
        <f t="shared" si="19"/>
        <v>0.875</v>
      </c>
      <c r="AM29" s="260">
        <f t="shared" si="24"/>
        <v>25</v>
      </c>
      <c r="AN29" s="363" t="s">
        <v>151</v>
      </c>
      <c r="AO29" s="363" t="s">
        <v>123</v>
      </c>
      <c r="AP29" s="617">
        <v>2</v>
      </c>
      <c r="AQ29" s="617">
        <v>0</v>
      </c>
      <c r="AR29" s="618">
        <v>0</v>
      </c>
      <c r="AS29" s="277">
        <v>0</v>
      </c>
      <c r="AU29" s="207">
        <f t="shared" si="1"/>
        <v>1</v>
      </c>
      <c r="AV29" s="207">
        <f t="shared" si="2"/>
        <v>0</v>
      </c>
      <c r="AW29" s="207">
        <f t="shared" si="3"/>
        <v>0</v>
      </c>
      <c r="AX29" s="207">
        <f t="shared" si="4"/>
        <v>0</v>
      </c>
      <c r="AY29" s="207">
        <f t="shared" si="5"/>
        <v>1</v>
      </c>
      <c r="AZ29" s="207">
        <f t="shared" si="6"/>
        <v>0</v>
      </c>
      <c r="BA29" s="207">
        <f t="shared" si="7"/>
        <v>0</v>
      </c>
      <c r="BB29" s="207">
        <f t="shared" si="8"/>
        <v>1</v>
      </c>
      <c r="BC29" s="207">
        <f t="shared" si="9"/>
        <v>1</v>
      </c>
      <c r="BD29" s="207">
        <f t="shared" si="10"/>
        <v>0</v>
      </c>
      <c r="BE29" s="207">
        <f t="shared" si="11"/>
        <v>1</v>
      </c>
      <c r="BF29" s="207">
        <f t="shared" si="12"/>
        <v>0</v>
      </c>
      <c r="BG29" s="207">
        <f t="shared" si="13"/>
        <v>1</v>
      </c>
      <c r="BH29" s="207">
        <f t="shared" si="14"/>
        <v>0</v>
      </c>
      <c r="BI29" s="207">
        <f t="shared" si="20"/>
        <v>1</v>
      </c>
      <c r="BJ29" s="207">
        <f t="shared" si="21"/>
        <v>0</v>
      </c>
      <c r="BK29" s="207">
        <f t="shared" si="22"/>
        <v>1</v>
      </c>
      <c r="BL29" s="207">
        <f t="shared" si="23"/>
        <v>0</v>
      </c>
    </row>
    <row r="30" spans="2:64" ht="24" customHeight="1">
      <c r="B30" s="536" t="s">
        <v>140</v>
      </c>
      <c r="C30" s="222" t="s">
        <v>138</v>
      </c>
      <c r="D30" s="200"/>
      <c r="E30" s="201"/>
      <c r="F30" s="206"/>
      <c r="G30" s="203"/>
      <c r="H30" s="204"/>
      <c r="I30" s="205"/>
      <c r="J30" s="200"/>
      <c r="K30" s="201"/>
      <c r="L30" s="202"/>
      <c r="M30" s="203"/>
      <c r="N30" s="204"/>
      <c r="O30" s="205"/>
      <c r="P30" s="200"/>
      <c r="Q30" s="201"/>
      <c r="R30" s="202"/>
      <c r="S30" s="203"/>
      <c r="T30" s="204"/>
      <c r="U30" s="205"/>
      <c r="V30" s="200"/>
      <c r="W30" s="201"/>
      <c r="X30" s="206"/>
      <c r="Y30" s="203">
        <v>0</v>
      </c>
      <c r="Z30" s="204"/>
      <c r="AA30" s="205">
        <v>2</v>
      </c>
      <c r="AB30" s="200"/>
      <c r="AC30" s="201"/>
      <c r="AD30" s="202"/>
      <c r="AE30" s="316">
        <f t="shared" si="0"/>
        <v>1</v>
      </c>
      <c r="AF30" s="317">
        <f t="shared" si="15"/>
        <v>0</v>
      </c>
      <c r="AG30" s="318">
        <f t="shared" si="16"/>
        <v>1</v>
      </c>
      <c r="AH30" s="319">
        <f t="shared" si="17"/>
        <v>0</v>
      </c>
      <c r="AI30" s="320" t="s">
        <v>17</v>
      </c>
      <c r="AJ30" s="321">
        <f t="shared" si="18"/>
        <v>2</v>
      </c>
      <c r="AK30" s="322">
        <f t="shared" si="19"/>
        <v>0</v>
      </c>
      <c r="AM30" s="260">
        <f t="shared" si="24"/>
        <v>26</v>
      </c>
      <c r="AN30" s="363" t="s">
        <v>247</v>
      </c>
      <c r="AO30" s="363" t="s">
        <v>120</v>
      </c>
      <c r="AP30" s="617">
        <v>1</v>
      </c>
      <c r="AQ30" s="617">
        <v>0</v>
      </c>
      <c r="AR30" s="618">
        <v>0</v>
      </c>
      <c r="AS30" s="277">
        <v>0</v>
      </c>
      <c r="AU30" s="207">
        <f t="shared" si="1"/>
        <v>0</v>
      </c>
      <c r="AV30" s="207">
        <f t="shared" si="2"/>
        <v>0</v>
      </c>
      <c r="AW30" s="207">
        <f t="shared" si="3"/>
        <v>0</v>
      </c>
      <c r="AX30" s="207">
        <f t="shared" si="4"/>
        <v>0</v>
      </c>
      <c r="AY30" s="207">
        <f t="shared" si="5"/>
        <v>0</v>
      </c>
      <c r="AZ30" s="207">
        <f t="shared" si="6"/>
        <v>0</v>
      </c>
      <c r="BA30" s="207">
        <f t="shared" si="7"/>
        <v>0</v>
      </c>
      <c r="BB30" s="207">
        <f t="shared" si="8"/>
        <v>0</v>
      </c>
      <c r="BC30" s="207">
        <f t="shared" si="9"/>
        <v>0</v>
      </c>
      <c r="BD30" s="207">
        <f t="shared" si="10"/>
        <v>0</v>
      </c>
      <c r="BE30" s="207">
        <f t="shared" si="11"/>
        <v>0</v>
      </c>
      <c r="BF30" s="207">
        <f t="shared" si="12"/>
        <v>0</v>
      </c>
      <c r="BG30" s="207">
        <f t="shared" si="13"/>
        <v>0</v>
      </c>
      <c r="BH30" s="207">
        <f t="shared" si="14"/>
        <v>0</v>
      </c>
      <c r="BI30" s="207">
        <f t="shared" si="20"/>
        <v>0</v>
      </c>
      <c r="BJ30" s="207">
        <f t="shared" si="21"/>
        <v>1</v>
      </c>
      <c r="BK30" s="207">
        <f t="shared" si="22"/>
        <v>0</v>
      </c>
      <c r="BL30" s="207">
        <f t="shared" si="23"/>
        <v>0</v>
      </c>
    </row>
    <row r="31" spans="2:64" ht="24.75" customHeight="1">
      <c r="B31" s="537"/>
      <c r="C31" s="228" t="s">
        <v>139</v>
      </c>
      <c r="D31" s="208"/>
      <c r="E31" s="209"/>
      <c r="F31" s="214"/>
      <c r="G31" s="211">
        <v>0</v>
      </c>
      <c r="H31" s="212"/>
      <c r="I31" s="213">
        <v>2</v>
      </c>
      <c r="J31" s="208"/>
      <c r="K31" s="209"/>
      <c r="L31" s="210"/>
      <c r="M31" s="211">
        <v>0</v>
      </c>
      <c r="N31" s="212"/>
      <c r="O31" s="213">
        <v>2</v>
      </c>
      <c r="P31" s="208">
        <v>0</v>
      </c>
      <c r="Q31" s="209"/>
      <c r="R31" s="210">
        <v>2</v>
      </c>
      <c r="S31" s="211"/>
      <c r="T31" s="212"/>
      <c r="U31" s="213"/>
      <c r="V31" s="208"/>
      <c r="W31" s="209"/>
      <c r="X31" s="210"/>
      <c r="Y31" s="211"/>
      <c r="Z31" s="212"/>
      <c r="AA31" s="213"/>
      <c r="AB31" s="208"/>
      <c r="AC31" s="209"/>
      <c r="AD31" s="210"/>
      <c r="AE31" s="323">
        <f t="shared" si="0"/>
        <v>3</v>
      </c>
      <c r="AF31" s="324">
        <f t="shared" si="15"/>
        <v>0</v>
      </c>
      <c r="AG31" s="325">
        <f t="shared" si="16"/>
        <v>3</v>
      </c>
      <c r="AH31" s="326">
        <f t="shared" si="17"/>
        <v>0</v>
      </c>
      <c r="AI31" s="327" t="s">
        <v>17</v>
      </c>
      <c r="AJ31" s="328">
        <f t="shared" si="18"/>
        <v>6</v>
      </c>
      <c r="AK31" s="329">
        <f t="shared" si="19"/>
        <v>0</v>
      </c>
      <c r="AM31" s="260">
        <f t="shared" si="24"/>
        <v>27</v>
      </c>
      <c r="AN31" s="363" t="s">
        <v>240</v>
      </c>
      <c r="AO31" s="363" t="s">
        <v>180</v>
      </c>
      <c r="AP31" s="617">
        <v>1</v>
      </c>
      <c r="AQ31" s="617">
        <v>0</v>
      </c>
      <c r="AR31" s="618">
        <v>0</v>
      </c>
      <c r="AS31" s="277">
        <v>0</v>
      </c>
      <c r="AU31" s="207">
        <f t="shared" si="1"/>
        <v>0</v>
      </c>
      <c r="AV31" s="207">
        <f t="shared" si="2"/>
        <v>0</v>
      </c>
      <c r="AW31" s="207">
        <f t="shared" si="3"/>
        <v>0</v>
      </c>
      <c r="AX31" s="207">
        <f t="shared" si="4"/>
        <v>1</v>
      </c>
      <c r="AY31" s="207">
        <f t="shared" si="5"/>
        <v>0</v>
      </c>
      <c r="AZ31" s="207">
        <f t="shared" si="6"/>
        <v>0</v>
      </c>
      <c r="BA31" s="207">
        <f t="shared" si="7"/>
        <v>0</v>
      </c>
      <c r="BB31" s="207">
        <f t="shared" si="8"/>
        <v>1</v>
      </c>
      <c r="BC31" s="207">
        <f t="shared" si="9"/>
        <v>0</v>
      </c>
      <c r="BD31" s="207">
        <f t="shared" si="10"/>
        <v>1</v>
      </c>
      <c r="BE31" s="207">
        <f t="shared" si="11"/>
        <v>0</v>
      </c>
      <c r="BF31" s="207">
        <f t="shared" si="12"/>
        <v>0</v>
      </c>
      <c r="BG31" s="207">
        <f t="shared" si="13"/>
        <v>0</v>
      </c>
      <c r="BH31" s="207">
        <f t="shared" si="14"/>
        <v>0</v>
      </c>
      <c r="BI31" s="207">
        <f t="shared" si="20"/>
        <v>0</v>
      </c>
      <c r="BJ31" s="207">
        <f t="shared" si="21"/>
        <v>0</v>
      </c>
      <c r="BK31" s="207">
        <f t="shared" si="22"/>
        <v>0</v>
      </c>
      <c r="BL31" s="207">
        <f t="shared" si="23"/>
        <v>0</v>
      </c>
    </row>
    <row r="32" spans="2:64" ht="24.75" customHeight="1">
      <c r="B32" s="537"/>
      <c r="C32" s="415" t="s">
        <v>193</v>
      </c>
      <c r="D32" s="416">
        <v>0</v>
      </c>
      <c r="E32" s="417"/>
      <c r="F32" s="418">
        <v>2</v>
      </c>
      <c r="G32" s="419">
        <v>0</v>
      </c>
      <c r="H32" s="420"/>
      <c r="I32" s="421">
        <v>2</v>
      </c>
      <c r="J32" s="416"/>
      <c r="K32" s="417"/>
      <c r="L32" s="422"/>
      <c r="M32" s="419"/>
      <c r="N32" s="420"/>
      <c r="O32" s="421"/>
      <c r="P32" s="416">
        <v>2</v>
      </c>
      <c r="Q32" s="417"/>
      <c r="R32" s="422">
        <v>1</v>
      </c>
      <c r="S32" s="419"/>
      <c r="T32" s="420"/>
      <c r="U32" s="421"/>
      <c r="V32" s="416">
        <v>0</v>
      </c>
      <c r="W32" s="417"/>
      <c r="X32" s="418">
        <v>2</v>
      </c>
      <c r="Y32" s="419"/>
      <c r="Z32" s="420"/>
      <c r="AA32" s="421"/>
      <c r="AB32" s="416"/>
      <c r="AC32" s="417"/>
      <c r="AD32" s="422"/>
      <c r="AE32" s="323">
        <f t="shared" si="0"/>
        <v>4</v>
      </c>
      <c r="AF32" s="324">
        <f>AU32+AW32+AY32+BA32+BC32+BE32+BG32+BI32+BK32</f>
        <v>1</v>
      </c>
      <c r="AG32" s="325">
        <f>AV32+AX32+AZ32+BB32+BD32+BF32+BH32+BJ32+BL32</f>
        <v>3</v>
      </c>
      <c r="AH32" s="326">
        <f>D32+G32+J32+M32+P32+S32+V32+Y32+AB32</f>
        <v>2</v>
      </c>
      <c r="AI32" s="327" t="s">
        <v>17</v>
      </c>
      <c r="AJ32" s="328">
        <f>F32+I32+L32+O32+R32+U32+X32+AA32+AD32</f>
        <v>7</v>
      </c>
      <c r="AK32" s="329">
        <f>IF(AE32&gt;0,AF32/AE32,0)</f>
        <v>0.25</v>
      </c>
      <c r="AM32" s="261">
        <v>28</v>
      </c>
      <c r="AN32" s="619" t="s">
        <v>138</v>
      </c>
      <c r="AO32" s="619" t="s">
        <v>140</v>
      </c>
      <c r="AP32" s="620">
        <v>1</v>
      </c>
      <c r="AQ32" s="620">
        <v>0</v>
      </c>
      <c r="AR32" s="621">
        <v>0</v>
      </c>
      <c r="AS32" s="622">
        <v>0</v>
      </c>
      <c r="AU32" s="207">
        <f>IF(D32&gt;F32,1,0)</f>
        <v>0</v>
      </c>
      <c r="AV32" s="207">
        <f>IF(F32&gt;D32,1,0)</f>
        <v>1</v>
      </c>
      <c r="AW32" s="207">
        <f>IF(G32&gt;I32,1,0)</f>
        <v>0</v>
      </c>
      <c r="AX32" s="207">
        <f>IF(I32&gt;G32,1,0)</f>
        <v>1</v>
      </c>
      <c r="AY32" s="207">
        <f>IF(J32&gt;L32,1,0)</f>
        <v>0</v>
      </c>
      <c r="AZ32" s="207">
        <f>IF(L32&gt;J32,1,0)</f>
        <v>0</v>
      </c>
      <c r="BA32" s="207">
        <f>IF(M32&gt;O32,1,0)</f>
        <v>0</v>
      </c>
      <c r="BB32" s="207">
        <f>IF(O32&gt;M32,1,0)</f>
        <v>0</v>
      </c>
      <c r="BC32" s="207">
        <f>IF(P32&gt;R32,1,)</f>
        <v>1</v>
      </c>
      <c r="BD32" s="207">
        <f>IF(R32&gt;P32,1,0)</f>
        <v>0</v>
      </c>
      <c r="BE32" s="207">
        <f>IF(S32&gt;U32,1,0)</f>
        <v>0</v>
      </c>
      <c r="BF32" s="207">
        <f>IF(U32&gt;S32,1,0)</f>
        <v>0</v>
      </c>
      <c r="BG32" s="207">
        <f>IF(V32&gt;X32,1,0)</f>
        <v>0</v>
      </c>
      <c r="BH32" s="207">
        <f>IF(X32&gt;V32,1,0)</f>
        <v>1</v>
      </c>
      <c r="BI32" s="207">
        <f>IF(Y32&gt;AA32,1,0)</f>
        <v>0</v>
      </c>
      <c r="BJ32" s="207">
        <f>IF(AA32&gt;Y32,1,0)</f>
        <v>0</v>
      </c>
      <c r="BK32" s="207">
        <f>IF(AB32&gt;AD32,1,0)</f>
        <v>0</v>
      </c>
      <c r="BL32" s="207">
        <f>IF(AD32&gt;AB32,1,0)</f>
        <v>0</v>
      </c>
    </row>
    <row r="33" spans="2:64" ht="24.75" customHeight="1">
      <c r="B33" s="538"/>
      <c r="C33" s="227" t="s">
        <v>146</v>
      </c>
      <c r="D33" s="215">
        <v>2</v>
      </c>
      <c r="E33" s="216"/>
      <c r="F33" s="217">
        <v>0</v>
      </c>
      <c r="G33" s="218"/>
      <c r="H33" s="219"/>
      <c r="I33" s="220"/>
      <c r="J33" s="215"/>
      <c r="K33" s="216"/>
      <c r="L33" s="217"/>
      <c r="M33" s="218">
        <v>1</v>
      </c>
      <c r="N33" s="219"/>
      <c r="O33" s="220">
        <v>2</v>
      </c>
      <c r="P33" s="215"/>
      <c r="Q33" s="216"/>
      <c r="R33" s="217"/>
      <c r="S33" s="218"/>
      <c r="T33" s="219"/>
      <c r="U33" s="220"/>
      <c r="V33" s="215">
        <v>0</v>
      </c>
      <c r="W33" s="216"/>
      <c r="X33" s="221">
        <v>2</v>
      </c>
      <c r="Y33" s="218">
        <v>0</v>
      </c>
      <c r="Z33" s="219"/>
      <c r="AA33" s="220">
        <v>2</v>
      </c>
      <c r="AB33" s="215"/>
      <c r="AC33" s="216"/>
      <c r="AD33" s="217"/>
      <c r="AE33" s="330">
        <f t="shared" si="0"/>
        <v>4</v>
      </c>
      <c r="AF33" s="331">
        <f t="shared" si="15"/>
        <v>1</v>
      </c>
      <c r="AG33" s="332">
        <f t="shared" si="16"/>
        <v>3</v>
      </c>
      <c r="AH33" s="333">
        <f t="shared" si="17"/>
        <v>3</v>
      </c>
      <c r="AI33" s="334" t="s">
        <v>17</v>
      </c>
      <c r="AJ33" s="335">
        <f t="shared" si="18"/>
        <v>6</v>
      </c>
      <c r="AK33" s="336">
        <f t="shared" si="19"/>
        <v>0.25</v>
      </c>
      <c r="AU33" s="207">
        <f t="shared" si="1"/>
        <v>1</v>
      </c>
      <c r="AV33" s="207">
        <f t="shared" si="2"/>
        <v>0</v>
      </c>
      <c r="AW33" s="207">
        <f t="shared" si="3"/>
        <v>0</v>
      </c>
      <c r="AX33" s="207">
        <f t="shared" si="4"/>
        <v>0</v>
      </c>
      <c r="AY33" s="207">
        <f t="shared" si="5"/>
        <v>0</v>
      </c>
      <c r="AZ33" s="207">
        <f t="shared" si="6"/>
        <v>0</v>
      </c>
      <c r="BA33" s="207">
        <f t="shared" si="7"/>
        <v>0</v>
      </c>
      <c r="BB33" s="207">
        <f t="shared" si="8"/>
        <v>1</v>
      </c>
      <c r="BC33" s="207">
        <f t="shared" si="9"/>
        <v>0</v>
      </c>
      <c r="BD33" s="207">
        <f t="shared" si="10"/>
        <v>0</v>
      </c>
      <c r="BE33" s="207">
        <f t="shared" si="11"/>
        <v>0</v>
      </c>
      <c r="BF33" s="207">
        <f t="shared" si="12"/>
        <v>0</v>
      </c>
      <c r="BG33" s="207">
        <f t="shared" si="13"/>
        <v>0</v>
      </c>
      <c r="BH33" s="207">
        <f t="shared" si="14"/>
        <v>1</v>
      </c>
      <c r="BI33" s="207">
        <f t="shared" si="20"/>
        <v>0</v>
      </c>
      <c r="BJ33" s="207">
        <f t="shared" si="21"/>
        <v>1</v>
      </c>
      <c r="BK33" s="207">
        <f t="shared" si="22"/>
        <v>0</v>
      </c>
      <c r="BL33" s="207">
        <f t="shared" si="23"/>
        <v>0</v>
      </c>
    </row>
    <row r="34" spans="2:64" ht="28.5" customHeight="1">
      <c r="B34" s="536" t="s">
        <v>118</v>
      </c>
      <c r="C34" s="222" t="s">
        <v>150</v>
      </c>
      <c r="D34" s="200"/>
      <c r="E34" s="201"/>
      <c r="F34" s="206"/>
      <c r="G34" s="203">
        <v>0</v>
      </c>
      <c r="H34" s="204"/>
      <c r="I34" s="205">
        <v>2</v>
      </c>
      <c r="J34" s="200">
        <v>0</v>
      </c>
      <c r="K34" s="201"/>
      <c r="L34" s="202">
        <v>2</v>
      </c>
      <c r="M34" s="203"/>
      <c r="N34" s="204"/>
      <c r="O34" s="205"/>
      <c r="P34" s="200">
        <v>1</v>
      </c>
      <c r="Q34" s="201"/>
      <c r="R34" s="202">
        <v>2</v>
      </c>
      <c r="S34" s="203"/>
      <c r="T34" s="204"/>
      <c r="U34" s="205"/>
      <c r="V34" s="200"/>
      <c r="W34" s="201"/>
      <c r="X34" s="206"/>
      <c r="Y34" s="203">
        <v>2</v>
      </c>
      <c r="Z34" s="204"/>
      <c r="AA34" s="205">
        <v>0</v>
      </c>
      <c r="AB34" s="200">
        <v>0</v>
      </c>
      <c r="AC34" s="201"/>
      <c r="AD34" s="202">
        <v>2</v>
      </c>
      <c r="AE34" s="316">
        <f t="shared" si="0"/>
        <v>5</v>
      </c>
      <c r="AF34" s="317">
        <f t="shared" si="15"/>
        <v>1</v>
      </c>
      <c r="AG34" s="318">
        <f t="shared" si="16"/>
        <v>4</v>
      </c>
      <c r="AH34" s="319">
        <f t="shared" si="17"/>
        <v>3</v>
      </c>
      <c r="AI34" s="320" t="s">
        <v>17</v>
      </c>
      <c r="AJ34" s="321">
        <f t="shared" si="18"/>
        <v>8</v>
      </c>
      <c r="AK34" s="322">
        <f t="shared" si="19"/>
        <v>0.2</v>
      </c>
      <c r="AU34" s="207">
        <f>IF(D34&gt;F34,1,0)</f>
        <v>0</v>
      </c>
      <c r="AV34" s="207">
        <f>IF(F34&gt;D34,1,0)</f>
        <v>0</v>
      </c>
      <c r="AW34" s="207">
        <f>IF(G34&gt;I34,1,0)</f>
        <v>0</v>
      </c>
      <c r="AX34" s="207">
        <f>IF(I34&gt;G34,1,0)</f>
        <v>1</v>
      </c>
      <c r="AY34" s="207">
        <f>IF(J34&gt;L34,1,0)</f>
        <v>0</v>
      </c>
      <c r="AZ34" s="207">
        <f>IF(L34&gt;J34,1,0)</f>
        <v>1</v>
      </c>
      <c r="BA34" s="207">
        <f>IF(M34&gt;O34,1,0)</f>
        <v>0</v>
      </c>
      <c r="BB34" s="207">
        <f>IF(O34&gt;M34,1,0)</f>
        <v>0</v>
      </c>
      <c r="BC34" s="207">
        <f>IF(P34&gt;R34,1,)</f>
        <v>0</v>
      </c>
      <c r="BD34" s="207">
        <f>IF(R34&gt;P34,1,0)</f>
        <v>1</v>
      </c>
      <c r="BE34" s="207">
        <f>IF(S34&gt;U34,1,0)</f>
        <v>0</v>
      </c>
      <c r="BF34" s="207">
        <f>IF(U34&gt;S34,1,0)</f>
        <v>0</v>
      </c>
      <c r="BG34" s="207">
        <f>IF(V34&gt;X34,1,0)</f>
        <v>0</v>
      </c>
      <c r="BH34" s="207">
        <f>IF(X34&gt;V34,1,0)</f>
        <v>0</v>
      </c>
      <c r="BI34" s="207">
        <f t="shared" si="20"/>
        <v>1</v>
      </c>
      <c r="BJ34" s="207">
        <f t="shared" si="21"/>
        <v>0</v>
      </c>
      <c r="BK34" s="207">
        <f t="shared" si="22"/>
        <v>0</v>
      </c>
      <c r="BL34" s="207">
        <f t="shared" si="23"/>
        <v>1</v>
      </c>
    </row>
    <row r="35" spans="2:64" ht="28.5" customHeight="1">
      <c r="B35" s="537"/>
      <c r="C35" s="228" t="s">
        <v>155</v>
      </c>
      <c r="D35" s="267"/>
      <c r="E35" s="268"/>
      <c r="F35" s="269"/>
      <c r="G35" s="270"/>
      <c r="H35" s="271"/>
      <c r="I35" s="272"/>
      <c r="J35" s="267"/>
      <c r="K35" s="268"/>
      <c r="L35" s="273"/>
      <c r="M35" s="270"/>
      <c r="N35" s="271"/>
      <c r="O35" s="272"/>
      <c r="P35" s="267"/>
      <c r="Q35" s="268"/>
      <c r="R35" s="273"/>
      <c r="S35" s="270"/>
      <c r="T35" s="271"/>
      <c r="U35" s="272"/>
      <c r="V35" s="267"/>
      <c r="W35" s="268"/>
      <c r="X35" s="362"/>
      <c r="Y35" s="270"/>
      <c r="Z35" s="271"/>
      <c r="AA35" s="272"/>
      <c r="AB35" s="267"/>
      <c r="AC35" s="268"/>
      <c r="AD35" s="273"/>
      <c r="AE35" s="323">
        <f t="shared" si="0"/>
        <v>0</v>
      </c>
      <c r="AF35" s="317">
        <f>AU35+AW35+AY35+BA35+BC35+BE35+BG35+BI35+BK35</f>
        <v>0</v>
      </c>
      <c r="AG35" s="318">
        <f>AV35+AX35+AZ35+BB35+BD35+BF35+BH35+BJ35+BL35</f>
        <v>0</v>
      </c>
      <c r="AH35" s="319">
        <f>D35+G35+J35+M35+P35+S35+V35+Y35+AB35</f>
        <v>0</v>
      </c>
      <c r="AI35" s="320" t="s">
        <v>17</v>
      </c>
      <c r="AJ35" s="321">
        <f>F35+I35+L35+O35+R35+U35+X35+AA35+AD35</f>
        <v>0</v>
      </c>
      <c r="AK35" s="322">
        <f>IF(AE35&gt;0,AF35/AE35,0)</f>
        <v>0</v>
      </c>
      <c r="AU35" s="207">
        <f>IF(D35&gt;F35,1,0)</f>
        <v>0</v>
      </c>
      <c r="AV35" s="207">
        <f>IF(F35&gt;D35,1,0)</f>
        <v>0</v>
      </c>
      <c r="AW35" s="207">
        <f>IF(G35&gt;I35,1,0)</f>
        <v>0</v>
      </c>
      <c r="AX35" s="207">
        <f>IF(I35&gt;G35,1,0)</f>
        <v>0</v>
      </c>
      <c r="AY35" s="207">
        <f>IF(J35&gt;L35,1,0)</f>
        <v>0</v>
      </c>
      <c r="AZ35" s="207">
        <f>IF(L35&gt;J35,1,0)</f>
        <v>0</v>
      </c>
      <c r="BA35" s="207">
        <f>IF(M35&gt;O35,1,0)</f>
        <v>0</v>
      </c>
      <c r="BB35" s="207">
        <f>IF(O35&gt;M35,1,0)</f>
        <v>0</v>
      </c>
      <c r="BC35" s="207">
        <f>IF(P35&gt;R35,1,)</f>
        <v>0</v>
      </c>
      <c r="BD35" s="207">
        <f>IF(R35&gt;P35,1,0)</f>
        <v>0</v>
      </c>
      <c r="BE35" s="207">
        <f>IF(S35&gt;U35,1,0)</f>
        <v>0</v>
      </c>
      <c r="BF35" s="207">
        <f>IF(U35&gt;S35,1,0)</f>
        <v>0</v>
      </c>
      <c r="BG35" s="207">
        <f>IF(V35&gt;X35,1,0)</f>
        <v>0</v>
      </c>
      <c r="BH35" s="207">
        <f>IF(X35&gt;V35,1,0)</f>
        <v>0</v>
      </c>
      <c r="BI35" s="207">
        <f>IF(Y35&gt;AA35,1,0)</f>
        <v>0</v>
      </c>
      <c r="BJ35" s="207">
        <f>IF(AA35&gt;Y35,1,0)</f>
        <v>0</v>
      </c>
      <c r="BK35" s="207">
        <f>IF(AB35&gt;AD35,1,0)</f>
        <v>0</v>
      </c>
      <c r="BL35" s="207">
        <f>IF(AD35&gt;AB35,1,0)</f>
        <v>0</v>
      </c>
    </row>
    <row r="36" spans="2:64" ht="25.5" customHeight="1">
      <c r="B36" s="537"/>
      <c r="C36" s="228" t="s">
        <v>137</v>
      </c>
      <c r="D36" s="208"/>
      <c r="E36" s="209"/>
      <c r="F36" s="214"/>
      <c r="G36" s="211"/>
      <c r="H36" s="212"/>
      <c r="I36" s="213"/>
      <c r="J36" s="208"/>
      <c r="K36" s="209"/>
      <c r="L36" s="210"/>
      <c r="M36" s="211"/>
      <c r="N36" s="212"/>
      <c r="O36" s="213"/>
      <c r="P36" s="208"/>
      <c r="Q36" s="209"/>
      <c r="R36" s="210"/>
      <c r="S36" s="211"/>
      <c r="T36" s="212"/>
      <c r="U36" s="213"/>
      <c r="V36" s="208"/>
      <c r="W36" s="209"/>
      <c r="X36" s="210"/>
      <c r="Y36" s="211"/>
      <c r="Z36" s="212"/>
      <c r="AA36" s="213"/>
      <c r="AB36" s="208"/>
      <c r="AC36" s="209"/>
      <c r="AD36" s="210"/>
      <c r="AE36" s="323">
        <f t="shared" si="0"/>
        <v>0</v>
      </c>
      <c r="AF36" s="324">
        <f t="shared" si="15"/>
        <v>0</v>
      </c>
      <c r="AG36" s="325">
        <f t="shared" si="16"/>
        <v>0</v>
      </c>
      <c r="AH36" s="326">
        <f t="shared" si="17"/>
        <v>0</v>
      </c>
      <c r="AI36" s="327" t="s">
        <v>17</v>
      </c>
      <c r="AJ36" s="328">
        <f t="shared" si="18"/>
        <v>0</v>
      </c>
      <c r="AK36" s="329">
        <f t="shared" si="19"/>
        <v>0</v>
      </c>
      <c r="AU36" s="207">
        <f>IF(D36&gt;F36,1,0)</f>
        <v>0</v>
      </c>
      <c r="AV36" s="207">
        <f>IF(F36&gt;D36,1,0)</f>
        <v>0</v>
      </c>
      <c r="AW36" s="207">
        <f>IF(G36&gt;I36,1,0)</f>
        <v>0</v>
      </c>
      <c r="AX36" s="207">
        <f>IF(I36&gt;G36,1,0)</f>
        <v>0</v>
      </c>
      <c r="AY36" s="207">
        <f>IF(J36&gt;L36,1,0)</f>
        <v>0</v>
      </c>
      <c r="AZ36" s="207">
        <f>IF(L36&gt;J36,1,0)</f>
        <v>0</v>
      </c>
      <c r="BA36" s="207">
        <f>IF(M36&gt;O36,1,0)</f>
        <v>0</v>
      </c>
      <c r="BB36" s="207">
        <f>IF(O36&gt;M36,1,0)</f>
        <v>0</v>
      </c>
      <c r="BC36" s="207">
        <f>IF(P36&gt;R36,1,)</f>
        <v>0</v>
      </c>
      <c r="BD36" s="207">
        <f>IF(R36&gt;P36,1,0)</f>
        <v>0</v>
      </c>
      <c r="BE36" s="207">
        <f>IF(S36&gt;U36,1,0)</f>
        <v>0</v>
      </c>
      <c r="BF36" s="207">
        <f>IF(U36&gt;S36,1,0)</f>
        <v>0</v>
      </c>
      <c r="BG36" s="207">
        <f>IF(V36&gt;X36,1,0)</f>
        <v>0</v>
      </c>
      <c r="BH36" s="207">
        <f>IF(X36&gt;V36,1,0)</f>
        <v>0</v>
      </c>
      <c r="BI36" s="207">
        <f t="shared" si="20"/>
        <v>0</v>
      </c>
      <c r="BJ36" s="207">
        <f t="shared" si="21"/>
        <v>0</v>
      </c>
      <c r="BK36" s="207">
        <f t="shared" si="22"/>
        <v>0</v>
      </c>
      <c r="BL36" s="207">
        <f t="shared" si="23"/>
        <v>0</v>
      </c>
    </row>
    <row r="37" spans="2:64" ht="28.5" customHeight="1">
      <c r="B37" s="538"/>
      <c r="C37" s="227" t="s">
        <v>149</v>
      </c>
      <c r="D37" s="215"/>
      <c r="E37" s="216"/>
      <c r="F37" s="217"/>
      <c r="G37" s="218">
        <v>2</v>
      </c>
      <c r="H37" s="219"/>
      <c r="I37" s="220">
        <v>0</v>
      </c>
      <c r="J37" s="215">
        <v>0</v>
      </c>
      <c r="K37" s="216"/>
      <c r="L37" s="217">
        <v>2</v>
      </c>
      <c r="M37" s="218"/>
      <c r="N37" s="219"/>
      <c r="O37" s="220"/>
      <c r="P37" s="215">
        <v>0</v>
      </c>
      <c r="Q37" s="216"/>
      <c r="R37" s="217">
        <v>2</v>
      </c>
      <c r="S37" s="218"/>
      <c r="T37" s="219"/>
      <c r="U37" s="220"/>
      <c r="V37" s="215"/>
      <c r="W37" s="216"/>
      <c r="X37" s="221"/>
      <c r="Y37" s="218">
        <v>2</v>
      </c>
      <c r="Z37" s="219"/>
      <c r="AA37" s="220">
        <v>0</v>
      </c>
      <c r="AB37" s="215">
        <v>2</v>
      </c>
      <c r="AC37" s="216"/>
      <c r="AD37" s="217">
        <v>0</v>
      </c>
      <c r="AE37" s="330">
        <f t="shared" si="0"/>
        <v>5</v>
      </c>
      <c r="AF37" s="331">
        <f t="shared" si="15"/>
        <v>3</v>
      </c>
      <c r="AG37" s="332">
        <f t="shared" si="16"/>
        <v>2</v>
      </c>
      <c r="AH37" s="333">
        <f t="shared" si="17"/>
        <v>6</v>
      </c>
      <c r="AI37" s="334" t="s">
        <v>17</v>
      </c>
      <c r="AJ37" s="335">
        <f t="shared" si="18"/>
        <v>4</v>
      </c>
      <c r="AK37" s="336">
        <f t="shared" si="19"/>
        <v>0.6</v>
      </c>
      <c r="AU37" s="207">
        <f>IF(D37&gt;F37,1,0)</f>
        <v>0</v>
      </c>
      <c r="AV37" s="207">
        <f>IF(F37&gt;D37,1,0)</f>
        <v>0</v>
      </c>
      <c r="AW37" s="207">
        <f>IF(G37&gt;I37,1,0)</f>
        <v>1</v>
      </c>
      <c r="AX37" s="207">
        <f>IF(I37&gt;G37,1,0)</f>
        <v>0</v>
      </c>
      <c r="AY37" s="207">
        <f>IF(J37&gt;L37,1,0)</f>
        <v>0</v>
      </c>
      <c r="AZ37" s="207">
        <f>IF(L37&gt;J37,1,0)</f>
        <v>1</v>
      </c>
      <c r="BA37" s="207">
        <f>IF(M37&gt;O37,1,0)</f>
        <v>0</v>
      </c>
      <c r="BB37" s="207">
        <f>IF(O37&gt;M37,1,0)</f>
        <v>0</v>
      </c>
      <c r="BC37" s="207">
        <f>IF(P37&gt;R37,1,)</f>
        <v>0</v>
      </c>
      <c r="BD37" s="207">
        <f>IF(R37&gt;P37,1,0)</f>
        <v>1</v>
      </c>
      <c r="BE37" s="207">
        <f>IF(S37&gt;U37,1,0)</f>
        <v>0</v>
      </c>
      <c r="BF37" s="207">
        <f>IF(U37&gt;S37,1,0)</f>
        <v>0</v>
      </c>
      <c r="BG37" s="207">
        <f>IF(V37&gt;X37,1,0)</f>
        <v>0</v>
      </c>
      <c r="BH37" s="207">
        <f>IF(X37&gt;V37,1,0)</f>
        <v>0</v>
      </c>
      <c r="BI37" s="207">
        <f t="shared" si="20"/>
        <v>1</v>
      </c>
      <c r="BJ37" s="207">
        <f t="shared" si="21"/>
        <v>0</v>
      </c>
      <c r="BK37" s="207">
        <f t="shared" si="22"/>
        <v>1</v>
      </c>
      <c r="BL37" s="207">
        <f t="shared" si="23"/>
        <v>0</v>
      </c>
    </row>
  </sheetData>
  <sheetProtection/>
  <mergeCells count="19">
    <mergeCell ref="B34:B37"/>
    <mergeCell ref="Y4:AA4"/>
    <mergeCell ref="AB4:AD4"/>
    <mergeCell ref="B27:B29"/>
    <mergeCell ref="B30:B33"/>
    <mergeCell ref="P4:R4"/>
    <mergeCell ref="S4:U4"/>
    <mergeCell ref="J4:L4"/>
    <mergeCell ref="M4:O4"/>
    <mergeCell ref="V4:X4"/>
    <mergeCell ref="AH4:AJ4"/>
    <mergeCell ref="B18:B22"/>
    <mergeCell ref="B23:B26"/>
    <mergeCell ref="D4:F4"/>
    <mergeCell ref="G4:I4"/>
    <mergeCell ref="B11:B14"/>
    <mergeCell ref="B15:B17"/>
    <mergeCell ref="B5:B7"/>
    <mergeCell ref="B8:B10"/>
  </mergeCells>
  <conditionalFormatting sqref="AK5:AK37">
    <cfRule type="cellIs" priority="3" dxfId="45" operator="greaterThan" stopIfTrue="1">
      <formula>0.5</formula>
    </cfRule>
  </conditionalFormatting>
  <printOptions horizontalCentered="1"/>
  <pageMargins left="0.7086614173228347" right="0.11811023622047245" top="0.7874015748031497" bottom="0.1968503937007874" header="0.11811023622047245" footer="0.118110236220472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L122"/>
  <sheetViews>
    <sheetView zoomScale="75" zoomScaleNormal="75" zoomScalePageLayoutView="0" workbookViewId="0" topLeftCell="A5">
      <selection activeCell="D114" sqref="D114:D117"/>
    </sheetView>
  </sheetViews>
  <sheetFormatPr defaultColWidth="10.28125" defaultRowHeight="12.75"/>
  <cols>
    <col min="1" max="1" width="0.42578125" style="1" customWidth="1"/>
    <col min="2" max="2" width="4.14062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88" t="s">
        <v>38</v>
      </c>
      <c r="H1" s="89"/>
      <c r="I1" s="89"/>
    </row>
    <row r="2" spans="6:9" ht="4.5" customHeight="1">
      <c r="F2" s="88"/>
      <c r="H2" s="89"/>
      <c r="I2" s="89"/>
    </row>
    <row r="3" spans="3:24" ht="21">
      <c r="C3" s="90" t="s">
        <v>39</v>
      </c>
      <c r="D3" s="91" t="s">
        <v>40</v>
      </c>
      <c r="E3" s="90"/>
      <c r="F3" s="90"/>
      <c r="G3" s="90"/>
      <c r="H3" s="90"/>
      <c r="I3" s="90"/>
      <c r="J3" s="90"/>
      <c r="K3" s="90"/>
      <c r="L3" s="90"/>
      <c r="P3" s="580" t="s">
        <v>41</v>
      </c>
      <c r="Q3" s="580"/>
      <c r="R3" s="92"/>
      <c r="S3" s="92"/>
      <c r="T3" s="581">
        <f>'Utkání-výsledky'!$K$1</f>
        <v>2015</v>
      </c>
      <c r="U3" s="581"/>
      <c r="X3" s="93" t="s">
        <v>0</v>
      </c>
    </row>
    <row r="4" spans="3:33" ht="30">
      <c r="C4" s="94" t="s">
        <v>42</v>
      </c>
      <c r="D4" s="95"/>
      <c r="N4" s="96">
        <v>2</v>
      </c>
      <c r="P4" s="582" t="str">
        <f>IF(N4=1,P6,IF(N4=2,P7,IF(N4=3,P8,IF(N4=4,P9,IF(N4=5,P10,IF(N4=6,P11," "))))))</f>
        <v>MUŽI  II.</v>
      </c>
      <c r="Q4" s="583"/>
      <c r="R4" s="583"/>
      <c r="S4" s="583"/>
      <c r="T4" s="583"/>
      <c r="U4" s="584"/>
      <c r="W4" s="97" t="s">
        <v>1</v>
      </c>
      <c r="X4" s="98" t="s">
        <v>2</v>
      </c>
      <c r="AA4" s="1" t="s">
        <v>43</v>
      </c>
      <c r="AB4" s="291" t="s">
        <v>110</v>
      </c>
      <c r="AC4" s="292" t="s">
        <v>109</v>
      </c>
      <c r="AD4" s="292" t="s">
        <v>44</v>
      </c>
      <c r="AE4" s="292" t="s">
        <v>45</v>
      </c>
      <c r="AF4" s="292" t="s">
        <v>46</v>
      </c>
      <c r="AG4" s="292"/>
    </row>
    <row r="5" spans="3:33" ht="9" customHeight="1">
      <c r="C5" s="94"/>
      <c r="D5" s="99"/>
      <c r="E5" s="99"/>
      <c r="F5" s="99"/>
      <c r="G5" s="94"/>
      <c r="H5" s="94"/>
      <c r="I5" s="94"/>
      <c r="J5" s="99"/>
      <c r="K5" s="99"/>
      <c r="L5" s="99"/>
      <c r="M5" s="94"/>
      <c r="N5" s="94"/>
      <c r="O5" s="94"/>
      <c r="P5" s="100"/>
      <c r="Q5" s="100"/>
      <c r="R5" s="100"/>
      <c r="S5" s="94"/>
      <c r="T5" s="94"/>
      <c r="U5" s="99"/>
      <c r="AB5" s="570"/>
      <c r="AC5" s="571"/>
      <c r="AD5" s="571"/>
      <c r="AE5" s="571"/>
      <c r="AF5" s="571"/>
      <c r="AG5" s="571"/>
    </row>
    <row r="6" spans="3:28" ht="14.25" customHeight="1">
      <c r="C6" s="94" t="s">
        <v>47</v>
      </c>
      <c r="D6" s="140" t="s">
        <v>185</v>
      </c>
      <c r="E6" s="101"/>
      <c r="F6" s="101"/>
      <c r="N6" s="102">
        <v>1</v>
      </c>
      <c r="P6" s="571" t="s">
        <v>48</v>
      </c>
      <c r="Q6" s="571"/>
      <c r="R6" s="571"/>
      <c r="S6" s="571"/>
      <c r="T6" s="571"/>
      <c r="U6" s="571"/>
      <c r="W6" s="103">
        <v>1</v>
      </c>
      <c r="X6" s="104" t="str">
        <f>IF($N$4=1,AA6,IF($N$4=2,AB6,IF($N$4=3,AC6,IF($N$4=4,AD6,IF($N$4=5,AE6,IF($N$4=6,AF6," "))))))</f>
        <v>Mexico</v>
      </c>
      <c r="AA6" s="248"/>
      <c r="AB6" s="248" t="str">
        <f>'Utkání-výsledky'!N4</f>
        <v>Mexico</v>
      </c>
    </row>
    <row r="7" spans="3:28" ht="16.5" customHeight="1">
      <c r="C7" s="94" t="s">
        <v>49</v>
      </c>
      <c r="D7" s="183">
        <v>42126</v>
      </c>
      <c r="E7" s="106"/>
      <c r="F7" s="106"/>
      <c r="N7" s="102">
        <v>2</v>
      </c>
      <c r="P7" s="570" t="s">
        <v>50</v>
      </c>
      <c r="Q7" s="571"/>
      <c r="R7" s="571"/>
      <c r="S7" s="571"/>
      <c r="T7" s="571"/>
      <c r="U7" s="571"/>
      <c r="W7" s="103">
        <v>2</v>
      </c>
      <c r="X7" s="104" t="str">
        <f aca="true" t="shared" si="0" ref="X7:X13">IF($N$4=1,AA7,IF($N$4=2,AB7,IF($N$4=3,AC7,IF($N$4=4,AD7,IF($N$4=5,AE7,IF($N$4=6,AF7," "))))))</f>
        <v>Stará Ves</v>
      </c>
      <c r="AA7" s="248"/>
      <c r="AB7" s="248" t="str">
        <f>'Utkání-výsledky'!N5</f>
        <v>Stará Ves</v>
      </c>
    </row>
    <row r="8" spans="3:28" ht="15" customHeight="1">
      <c r="C8" s="94"/>
      <c r="N8" s="102">
        <v>3</v>
      </c>
      <c r="P8" s="570" t="s">
        <v>109</v>
      </c>
      <c r="Q8" s="571"/>
      <c r="R8" s="571"/>
      <c r="S8" s="571"/>
      <c r="T8" s="571"/>
      <c r="U8" s="571"/>
      <c r="W8" s="103">
        <v>3</v>
      </c>
      <c r="X8" s="104" t="str">
        <f t="shared" si="0"/>
        <v>Hukvaldy</v>
      </c>
      <c r="AA8" s="248"/>
      <c r="AB8" s="248" t="str">
        <f>'Utkání-výsledky'!N6</f>
        <v>Hukvaldy</v>
      </c>
    </row>
    <row r="9" spans="2:28" ht="18.75">
      <c r="B9" s="107">
        <v>1</v>
      </c>
      <c r="C9" s="90" t="s">
        <v>52</v>
      </c>
      <c r="D9" s="307" t="str">
        <f>VLOOKUP(B9,W6:X15,2)</f>
        <v>Mexico</v>
      </c>
      <c r="E9" s="308"/>
      <c r="F9" s="308"/>
      <c r="G9" s="308"/>
      <c r="H9" s="308"/>
      <c r="I9" s="309"/>
      <c r="N9" s="102">
        <v>4</v>
      </c>
      <c r="P9" s="574" t="s">
        <v>51</v>
      </c>
      <c r="Q9" s="574"/>
      <c r="R9" s="574"/>
      <c r="S9" s="574"/>
      <c r="T9" s="574"/>
      <c r="U9" s="574"/>
      <c r="W9" s="103">
        <v>4</v>
      </c>
      <c r="X9" s="104" t="str">
        <f t="shared" si="0"/>
        <v>Hrabová</v>
      </c>
      <c r="AA9" s="248"/>
      <c r="AB9" s="248" t="str">
        <f>'Utkání-výsledky'!N7</f>
        <v>Hrabová</v>
      </c>
    </row>
    <row r="10" spans="2:28" ht="19.5" customHeight="1">
      <c r="B10" s="107">
        <v>10</v>
      </c>
      <c r="C10" s="90" t="s">
        <v>54</v>
      </c>
      <c r="D10" s="307" t="str">
        <f>VLOOKUP(B10,W6:X15,2)</f>
        <v>Proskovice B</v>
      </c>
      <c r="E10" s="308"/>
      <c r="F10" s="308"/>
      <c r="G10" s="308"/>
      <c r="H10" s="308"/>
      <c r="I10" s="309"/>
      <c r="N10" s="102">
        <v>5</v>
      </c>
      <c r="P10" s="574" t="s">
        <v>53</v>
      </c>
      <c r="Q10" s="574"/>
      <c r="R10" s="574"/>
      <c r="S10" s="574"/>
      <c r="T10" s="574"/>
      <c r="U10" s="574"/>
      <c r="W10" s="103">
        <v>5</v>
      </c>
      <c r="X10" s="104" t="str">
        <f t="shared" si="0"/>
        <v>Hrabůvka B</v>
      </c>
      <c r="AA10" s="248"/>
      <c r="AB10" s="248" t="str">
        <f>'Utkání-výsledky'!N8</f>
        <v>Hrabůvka B</v>
      </c>
    </row>
    <row r="11" spans="14:28" ht="15.75" customHeight="1">
      <c r="N11" s="102">
        <v>6</v>
      </c>
      <c r="P11" s="574" t="s">
        <v>55</v>
      </c>
      <c r="Q11" s="574"/>
      <c r="R11" s="574"/>
      <c r="S11" s="574"/>
      <c r="T11" s="574"/>
      <c r="U11" s="574"/>
      <c r="W11" s="103">
        <v>6</v>
      </c>
      <c r="X11" s="104" t="str">
        <f t="shared" si="0"/>
        <v>Výškovice B</v>
      </c>
      <c r="AA11" s="248"/>
      <c r="AB11" s="248" t="str">
        <f>'Utkání-výsledky'!N9</f>
        <v>Výškovice B</v>
      </c>
    </row>
    <row r="12" spans="3:38" ht="15">
      <c r="C12" s="108" t="s">
        <v>56</v>
      </c>
      <c r="D12" s="109"/>
      <c r="E12" s="575" t="s">
        <v>57</v>
      </c>
      <c r="F12" s="576"/>
      <c r="G12" s="576"/>
      <c r="H12" s="576"/>
      <c r="I12" s="576"/>
      <c r="J12" s="576"/>
      <c r="K12" s="576"/>
      <c r="L12" s="576"/>
      <c r="M12" s="576"/>
      <c r="N12" s="576" t="s">
        <v>58</v>
      </c>
      <c r="O12" s="576"/>
      <c r="P12" s="576"/>
      <c r="Q12" s="576"/>
      <c r="R12" s="576"/>
      <c r="S12" s="576"/>
      <c r="T12" s="576"/>
      <c r="U12" s="576"/>
      <c r="V12" s="110"/>
      <c r="W12" s="103">
        <v>7</v>
      </c>
      <c r="X12" s="104" t="str">
        <f t="shared" si="0"/>
        <v>Krmelín B</v>
      </c>
      <c r="AA12" s="248"/>
      <c r="AB12" s="248" t="str">
        <f>'Utkání-výsledky'!N10</f>
        <v>Krmelín B</v>
      </c>
      <c r="AG12" s="94"/>
      <c r="AH12" s="111"/>
      <c r="AI12" s="111"/>
      <c r="AJ12" s="93" t="s">
        <v>0</v>
      </c>
      <c r="AK12" s="111"/>
      <c r="AL12" s="111"/>
    </row>
    <row r="13" spans="2:38" ht="21" customHeight="1">
      <c r="B13" s="112"/>
      <c r="C13" s="113" t="s">
        <v>7</v>
      </c>
      <c r="D13" s="114" t="s">
        <v>8</v>
      </c>
      <c r="E13" s="579" t="s">
        <v>59</v>
      </c>
      <c r="F13" s="568"/>
      <c r="G13" s="569"/>
      <c r="H13" s="567" t="s">
        <v>60</v>
      </c>
      <c r="I13" s="568"/>
      <c r="J13" s="569" t="s">
        <v>60</v>
      </c>
      <c r="K13" s="567" t="s">
        <v>61</v>
      </c>
      <c r="L13" s="568"/>
      <c r="M13" s="568" t="s">
        <v>61</v>
      </c>
      <c r="N13" s="567" t="s">
        <v>62</v>
      </c>
      <c r="O13" s="568"/>
      <c r="P13" s="569"/>
      <c r="Q13" s="567" t="s">
        <v>63</v>
      </c>
      <c r="R13" s="568"/>
      <c r="S13" s="569"/>
      <c r="T13" s="115" t="s">
        <v>64</v>
      </c>
      <c r="U13" s="116"/>
      <c r="V13" s="117"/>
      <c r="W13" s="103">
        <v>8</v>
      </c>
      <c r="X13" s="104" t="str">
        <f t="shared" si="0"/>
        <v>Volný LOS</v>
      </c>
      <c r="AA13" s="248"/>
      <c r="AB13" s="248" t="str">
        <f>'Utkání-výsledky'!N11</f>
        <v>Volný LOS</v>
      </c>
      <c r="AG13" s="9" t="s">
        <v>59</v>
      </c>
      <c r="AH13" s="9" t="s">
        <v>60</v>
      </c>
      <c r="AI13" s="9" t="s">
        <v>61</v>
      </c>
      <c r="AJ13" s="9" t="s">
        <v>59</v>
      </c>
      <c r="AK13" s="9" t="s">
        <v>60</v>
      </c>
      <c r="AL13" s="9" t="s">
        <v>61</v>
      </c>
    </row>
    <row r="14" spans="2:38" ht="24.75" customHeight="1">
      <c r="B14" s="118" t="s">
        <v>59</v>
      </c>
      <c r="C14" s="427" t="s">
        <v>186</v>
      </c>
      <c r="D14" s="428" t="s">
        <v>204</v>
      </c>
      <c r="E14" s="429">
        <v>4</v>
      </c>
      <c r="F14" s="144" t="s">
        <v>17</v>
      </c>
      <c r="G14" s="430">
        <v>6</v>
      </c>
      <c r="H14" s="231">
        <v>3</v>
      </c>
      <c r="I14" s="232" t="s">
        <v>17</v>
      </c>
      <c r="J14" s="431">
        <v>6</v>
      </c>
      <c r="K14" s="145"/>
      <c r="L14" s="144" t="s">
        <v>17</v>
      </c>
      <c r="M14" s="233"/>
      <c r="N14" s="147">
        <f>E14+H14+K14</f>
        <v>7</v>
      </c>
      <c r="O14" s="148" t="s">
        <v>17</v>
      </c>
      <c r="P14" s="149">
        <f>G14+J14+M14</f>
        <v>12</v>
      </c>
      <c r="Q14" s="147">
        <f>SUM(AG14:AI14)</f>
        <v>0</v>
      </c>
      <c r="R14" s="148" t="s">
        <v>17</v>
      </c>
      <c r="S14" s="149">
        <f>SUM(AJ14:AL14)</f>
        <v>2</v>
      </c>
      <c r="T14" s="122">
        <f>IF(Q14&gt;S14,1,0)</f>
        <v>0</v>
      </c>
      <c r="U14" s="123">
        <f>IF(S14&gt;Q14,1,0)</f>
        <v>1</v>
      </c>
      <c r="V14" s="110"/>
      <c r="W14" s="103">
        <v>9</v>
      </c>
      <c r="X14" s="104" t="str">
        <f>IF($N$4=1,AA14,IF($N$4=2,AB14,IF($N$4=3,AC14,IF($N$4=4,AD14,IF($N$4=5,AE14,IF($N$4=6,AF14," "))))))</f>
        <v>Nová Bělá</v>
      </c>
      <c r="AB14" s="248" t="str">
        <f>'Utkání-výsledky'!N12</f>
        <v>Nová Bělá</v>
      </c>
      <c r="AG14" s="124">
        <f>IF(E14&gt;G14,1,0)</f>
        <v>0</v>
      </c>
      <c r="AH14" s="124">
        <f>IF(H14&gt;J14,1,0)</f>
        <v>0</v>
      </c>
      <c r="AI14" s="124">
        <f>IF(K14+M14&gt;0,IF(K14&gt;M14,1,0),0)</f>
        <v>0</v>
      </c>
      <c r="AJ14" s="124">
        <f>IF(G14&gt;E14,1,0)</f>
        <v>1</v>
      </c>
      <c r="AK14" s="124">
        <f>IF(J14&gt;H14,1,0)</f>
        <v>1</v>
      </c>
      <c r="AL14" s="124">
        <f>IF(K14+M14&gt;0,IF(M14&gt;K14,1,0),0)</f>
        <v>0</v>
      </c>
    </row>
    <row r="15" spans="2:38" ht="24" customHeight="1">
      <c r="B15" s="118" t="s">
        <v>60</v>
      </c>
      <c r="C15" s="432" t="s">
        <v>187</v>
      </c>
      <c r="D15" s="433" t="s">
        <v>188</v>
      </c>
      <c r="E15" s="434">
        <v>6</v>
      </c>
      <c r="F15" s="232" t="s">
        <v>17</v>
      </c>
      <c r="G15" s="431">
        <v>2</v>
      </c>
      <c r="H15" s="145">
        <v>6</v>
      </c>
      <c r="I15" s="144" t="s">
        <v>17</v>
      </c>
      <c r="J15" s="430">
        <v>3</v>
      </c>
      <c r="K15" s="231"/>
      <c r="L15" s="232" t="s">
        <v>17</v>
      </c>
      <c r="M15" s="146"/>
      <c r="N15" s="147">
        <f>E15+H15+K15</f>
        <v>12</v>
      </c>
      <c r="O15" s="148" t="s">
        <v>17</v>
      </c>
      <c r="P15" s="149">
        <f>G15+J15+M15</f>
        <v>5</v>
      </c>
      <c r="Q15" s="147">
        <f>SUM(AG15:AI15)</f>
        <v>2</v>
      </c>
      <c r="R15" s="148" t="s">
        <v>17</v>
      </c>
      <c r="S15" s="149">
        <f>SUM(AJ15:AL15)</f>
        <v>0</v>
      </c>
      <c r="T15" s="122">
        <f>IF(Q15&gt;S15,1,0)</f>
        <v>1</v>
      </c>
      <c r="U15" s="123">
        <f>IF(S15&gt;Q15,1,0)</f>
        <v>0</v>
      </c>
      <c r="V15" s="110"/>
      <c r="W15" s="103">
        <v>10</v>
      </c>
      <c r="X15" s="104" t="str">
        <f>IF($N$4=1,AA15,IF($N$4=2,AB15,IF($N$4=3,AC15,IF($N$4=4,AD15,IF($N$4=5,AE15,IF($N$4=6,AF15," "))))))</f>
        <v>Proskovice B</v>
      </c>
      <c r="AB15" s="248" t="str">
        <f>'Utkání-výsledky'!N13</f>
        <v>Proskovice B</v>
      </c>
      <c r="AG15" s="124">
        <f>IF(E15&gt;G15,1,0)</f>
        <v>1</v>
      </c>
      <c r="AH15" s="124">
        <f>IF(H15&gt;J15,1,0)</f>
        <v>1</v>
      </c>
      <c r="AI15" s="124">
        <f>IF(K15+M15&gt;0,IF(K15&gt;M15,1,0),0)</f>
        <v>0</v>
      </c>
      <c r="AJ15" s="124">
        <f>IF(G15&gt;E15,1,0)</f>
        <v>0</v>
      </c>
      <c r="AK15" s="124">
        <f>IF(J15&gt;H15,1,0)</f>
        <v>0</v>
      </c>
      <c r="AL15" s="124">
        <f>IF(K15+M15&gt;0,IF(M15&gt;K15,1,0),0)</f>
        <v>0</v>
      </c>
    </row>
    <row r="16" spans="2:38" ht="20.25" customHeight="1">
      <c r="B16" s="572" t="s">
        <v>61</v>
      </c>
      <c r="C16" s="435" t="s">
        <v>189</v>
      </c>
      <c r="D16" s="428" t="s">
        <v>188</v>
      </c>
      <c r="E16" s="593">
        <v>6</v>
      </c>
      <c r="F16" s="591" t="s">
        <v>17</v>
      </c>
      <c r="G16" s="595">
        <v>2</v>
      </c>
      <c r="H16" s="597">
        <v>7</v>
      </c>
      <c r="I16" s="599" t="s">
        <v>17</v>
      </c>
      <c r="J16" s="601">
        <v>6</v>
      </c>
      <c r="K16" s="589"/>
      <c r="L16" s="591" t="s">
        <v>17</v>
      </c>
      <c r="M16" s="605"/>
      <c r="N16" s="559">
        <f>E16+H16+K16</f>
        <v>13</v>
      </c>
      <c r="O16" s="561" t="s">
        <v>17</v>
      </c>
      <c r="P16" s="557">
        <f>G16+J16+M16</f>
        <v>8</v>
      </c>
      <c r="Q16" s="559">
        <f>SUM(AG16:AI16)</f>
        <v>2</v>
      </c>
      <c r="R16" s="561" t="s">
        <v>17</v>
      </c>
      <c r="S16" s="557">
        <f>SUM(AJ16:AL16)</f>
        <v>0</v>
      </c>
      <c r="T16" s="565">
        <f>IF(Q16&gt;S16,1,0)</f>
        <v>1</v>
      </c>
      <c r="U16" s="553">
        <f>IF(S16&gt;Q16,1,0)</f>
        <v>0</v>
      </c>
      <c r="V16" s="125"/>
      <c r="AG16" s="124">
        <f>IF(E16&gt;G16,1,0)</f>
        <v>1</v>
      </c>
      <c r="AH16" s="124">
        <f>IF(H16&gt;J16,1,0)</f>
        <v>1</v>
      </c>
      <c r="AI16" s="124">
        <f>IF(K16+M16&gt;0,IF(K16&gt;M16,1,0),0)</f>
        <v>0</v>
      </c>
      <c r="AJ16" s="124">
        <f>IF(G16&gt;E16,1,0)</f>
        <v>0</v>
      </c>
      <c r="AK16" s="124">
        <f>IF(J16&gt;H16,1,0)</f>
        <v>0</v>
      </c>
      <c r="AL16" s="124">
        <f>IF(K16+M16&gt;0,IF(M16&gt;K16,1,0),0)</f>
        <v>0</v>
      </c>
    </row>
    <row r="17" spans="2:22" ht="21" customHeight="1">
      <c r="B17" s="573"/>
      <c r="C17" s="441" t="s">
        <v>190</v>
      </c>
      <c r="D17" s="442" t="s">
        <v>191</v>
      </c>
      <c r="E17" s="594"/>
      <c r="F17" s="592"/>
      <c r="G17" s="596"/>
      <c r="H17" s="598"/>
      <c r="I17" s="600"/>
      <c r="J17" s="602"/>
      <c r="K17" s="590"/>
      <c r="L17" s="592"/>
      <c r="M17" s="606"/>
      <c r="N17" s="578"/>
      <c r="O17" s="556"/>
      <c r="P17" s="564"/>
      <c r="Q17" s="578"/>
      <c r="R17" s="556"/>
      <c r="S17" s="564"/>
      <c r="T17" s="566"/>
      <c r="U17" s="554"/>
      <c r="V17" s="125"/>
    </row>
    <row r="18" spans="2:22" ht="23.25" customHeight="1">
      <c r="B18" s="126"/>
      <c r="C18" s="150" t="s">
        <v>65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2">
        <f>SUM(N14:N17)</f>
        <v>32</v>
      </c>
      <c r="O18" s="148" t="s">
        <v>17</v>
      </c>
      <c r="P18" s="153">
        <f>SUM(P14:P17)</f>
        <v>25</v>
      </c>
      <c r="Q18" s="152">
        <f>SUM(Q14:Q17)</f>
        <v>4</v>
      </c>
      <c r="R18" s="154" t="s">
        <v>17</v>
      </c>
      <c r="S18" s="153">
        <f>SUM(S14:S17)</f>
        <v>2</v>
      </c>
      <c r="T18" s="122">
        <f>SUM(T14:T17)</f>
        <v>2</v>
      </c>
      <c r="U18" s="123">
        <f>SUM(U14:U17)</f>
        <v>1</v>
      </c>
      <c r="V18" s="110"/>
    </row>
    <row r="19" spans="2:27" ht="21" customHeight="1">
      <c r="B19" s="126"/>
      <c r="C19" s="8" t="s">
        <v>66</v>
      </c>
      <c r="D19" s="132" t="str">
        <f>IF(T18&gt;U18,D9,IF(U18&gt;T18,D10,IF(U18+T18=0," ","CHYBA ZADÁNÍ")))</f>
        <v>Mexico</v>
      </c>
      <c r="E19" s="127"/>
      <c r="F19" s="127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8"/>
      <c r="V19" s="133"/>
      <c r="AA19" s="134"/>
    </row>
    <row r="20" spans="2:22" ht="19.5" customHeight="1">
      <c r="B20" s="126"/>
      <c r="C20" s="8" t="s">
        <v>67</v>
      </c>
      <c r="G20" s="135"/>
      <c r="H20" s="135"/>
      <c r="I20" s="135"/>
      <c r="J20" s="135"/>
      <c r="K20" s="135"/>
      <c r="L20" s="135"/>
      <c r="M20" s="135"/>
      <c r="N20" s="133"/>
      <c r="O20" s="133"/>
      <c r="Q20" s="136"/>
      <c r="R20" s="136"/>
      <c r="S20" s="135"/>
      <c r="T20" s="135"/>
      <c r="U20" s="135"/>
      <c r="V20" s="133"/>
    </row>
    <row r="21" spans="10:20" ht="15">
      <c r="J21" s="5" t="s">
        <v>52</v>
      </c>
      <c r="K21" s="5"/>
      <c r="L21" s="5"/>
      <c r="T21" s="5" t="s">
        <v>54</v>
      </c>
    </row>
    <row r="22" spans="3:21" ht="15">
      <c r="C22" s="94" t="s">
        <v>68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</row>
    <row r="23" spans="3:21" ht="15"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</row>
    <row r="24" spans="3:21" ht="15"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</row>
    <row r="25" spans="3:21" ht="15"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</row>
    <row r="26" spans="2:21" ht="28.5" customHeight="1">
      <c r="B26" s="109"/>
      <c r="C26" s="109"/>
      <c r="D26" s="109"/>
      <c r="E26" s="109"/>
      <c r="F26" s="137" t="s">
        <v>38</v>
      </c>
      <c r="G26" s="109"/>
      <c r="H26" s="138"/>
      <c r="I26" s="138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</row>
    <row r="27" spans="6:9" ht="8.25" customHeight="1">
      <c r="F27" s="88"/>
      <c r="H27" s="89"/>
      <c r="I27" s="89"/>
    </row>
    <row r="28" spans="3:24" ht="21">
      <c r="C28" s="90" t="s">
        <v>39</v>
      </c>
      <c r="D28" s="91" t="s">
        <v>40</v>
      </c>
      <c r="E28" s="90"/>
      <c r="F28" s="90"/>
      <c r="G28" s="90"/>
      <c r="H28" s="90"/>
      <c r="I28" s="90"/>
      <c r="J28" s="90"/>
      <c r="K28" s="90"/>
      <c r="L28" s="90"/>
      <c r="P28" s="580" t="s">
        <v>41</v>
      </c>
      <c r="Q28" s="580"/>
      <c r="R28" s="92"/>
      <c r="S28" s="92"/>
      <c r="T28" s="581">
        <f>'Utkání-výsledky'!$K$1</f>
        <v>2015</v>
      </c>
      <c r="U28" s="581"/>
      <c r="X28" s="93" t="s">
        <v>0</v>
      </c>
    </row>
    <row r="29" spans="3:32" ht="18.75">
      <c r="C29" s="94" t="s">
        <v>42</v>
      </c>
      <c r="D29" s="139"/>
      <c r="N29" s="96">
        <v>2</v>
      </c>
      <c r="P29" s="582" t="str">
        <f>IF(N29=1,P31,IF(N29=2,P32,IF(N29=3,P33,IF(N29=4,P34,IF(N29=5,P35,IF(N29=6,P36," "))))))</f>
        <v>MUŽI  II.</v>
      </c>
      <c r="Q29" s="583"/>
      <c r="R29" s="583"/>
      <c r="S29" s="583"/>
      <c r="T29" s="583"/>
      <c r="U29" s="584"/>
      <c r="W29" s="97" t="s">
        <v>1</v>
      </c>
      <c r="X29" s="94" t="s">
        <v>2</v>
      </c>
      <c r="AA29" s="1" t="str">
        <f aca="true" t="shared" si="1" ref="AA29:AF29">AA4</f>
        <v>Muži I.</v>
      </c>
      <c r="AB29" s="1" t="str">
        <f t="shared" si="1"/>
        <v>Muži II. </v>
      </c>
      <c r="AC29" s="1" t="str">
        <f t="shared" si="1"/>
        <v>Neobsazeno</v>
      </c>
      <c r="AD29" s="1" t="str">
        <f t="shared" si="1"/>
        <v>Veterání I.</v>
      </c>
      <c r="AE29" s="1" t="str">
        <f t="shared" si="1"/>
        <v>Veterání II.</v>
      </c>
      <c r="AF29" s="1" t="str">
        <f t="shared" si="1"/>
        <v>Ženy</v>
      </c>
    </row>
    <row r="30" spans="3:21" ht="6.75" customHeight="1">
      <c r="C30" s="94"/>
      <c r="D30" s="99"/>
      <c r="E30" s="99"/>
      <c r="F30" s="99"/>
      <c r="G30" s="94"/>
      <c r="H30" s="94"/>
      <c r="I30" s="94"/>
      <c r="J30" s="99"/>
      <c r="K30" s="99"/>
      <c r="L30" s="99"/>
      <c r="M30" s="94"/>
      <c r="N30" s="94"/>
      <c r="O30" s="94"/>
      <c r="P30" s="100"/>
      <c r="Q30" s="100"/>
      <c r="R30" s="100"/>
      <c r="S30" s="94"/>
      <c r="T30" s="94"/>
      <c r="U30" s="99"/>
    </row>
    <row r="31" spans="3:32" ht="15.75" customHeight="1">
      <c r="C31" s="94" t="s">
        <v>47</v>
      </c>
      <c r="D31" s="229"/>
      <c r="E31" s="101"/>
      <c r="F31" s="101"/>
      <c r="N31" s="102">
        <v>1</v>
      </c>
      <c r="P31" s="571" t="s">
        <v>48</v>
      </c>
      <c r="Q31" s="571"/>
      <c r="R31" s="571"/>
      <c r="S31" s="571"/>
      <c r="T31" s="571"/>
      <c r="U31" s="571"/>
      <c r="W31" s="103">
        <v>1</v>
      </c>
      <c r="X31" s="104" t="str">
        <f>IF($N$4=1,AA31,IF($N$4=2,AB31,IF($N$4=3,AC31,IF($N$4=4,AD31,IF($N$4=5,AE31,IF($N$4=6,AF31," "))))))</f>
        <v>Mexico</v>
      </c>
      <c r="AA31" s="1">
        <f aca="true" t="shared" si="2" ref="AA31:AE38">AA6</f>
        <v>0</v>
      </c>
      <c r="AB31" s="248" t="str">
        <f>AB6</f>
        <v>Mexico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94" t="s">
        <v>49</v>
      </c>
      <c r="D32" s="230"/>
      <c r="E32" s="106"/>
      <c r="F32" s="106"/>
      <c r="N32" s="102">
        <v>2</v>
      </c>
      <c r="P32" s="570" t="s">
        <v>50</v>
      </c>
      <c r="Q32" s="571"/>
      <c r="R32" s="571"/>
      <c r="S32" s="571"/>
      <c r="T32" s="571"/>
      <c r="U32" s="571"/>
      <c r="W32" s="103">
        <v>2</v>
      </c>
      <c r="X32" s="104" t="str">
        <f aca="true" t="shared" si="4" ref="X32:X40">IF($N$4=1,AA32,IF($N$4=2,AB32,IF($N$4=3,AC32,IF($N$4=4,AD32,IF($N$4=5,AE32,IF($N$4=6,AF32," "))))))</f>
        <v>Stará Ves</v>
      </c>
      <c r="AA32" s="1">
        <f t="shared" si="2"/>
        <v>0</v>
      </c>
      <c r="AB32" s="248" t="str">
        <f t="shared" si="2"/>
        <v>Stará Ves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 customHeight="1">
      <c r="C33" s="94"/>
      <c r="N33" s="102">
        <v>3</v>
      </c>
      <c r="P33" s="570" t="s">
        <v>109</v>
      </c>
      <c r="Q33" s="571"/>
      <c r="R33" s="571"/>
      <c r="S33" s="571"/>
      <c r="T33" s="571"/>
      <c r="U33" s="571"/>
      <c r="W33" s="103">
        <v>3</v>
      </c>
      <c r="X33" s="104" t="str">
        <f t="shared" si="4"/>
        <v>Hukvaldy</v>
      </c>
      <c r="AA33" s="1">
        <f t="shared" si="2"/>
        <v>0</v>
      </c>
      <c r="AB33" s="248" t="str">
        <f t="shared" si="2"/>
        <v>Hukvaldy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107">
        <v>2</v>
      </c>
      <c r="C34" s="90" t="s">
        <v>52</v>
      </c>
      <c r="D34" s="307" t="str">
        <f>VLOOKUP(B34,W31:X40,2)</f>
        <v>Stará Ves</v>
      </c>
      <c r="E34" s="308"/>
      <c r="F34" s="308"/>
      <c r="G34" s="308"/>
      <c r="H34" s="308"/>
      <c r="I34" s="309"/>
      <c r="N34" s="102">
        <v>4</v>
      </c>
      <c r="P34" s="574" t="s">
        <v>51</v>
      </c>
      <c r="Q34" s="574"/>
      <c r="R34" s="574"/>
      <c r="S34" s="574"/>
      <c r="T34" s="574"/>
      <c r="U34" s="574"/>
      <c r="W34" s="103">
        <v>4</v>
      </c>
      <c r="X34" s="104" t="str">
        <f t="shared" si="4"/>
        <v>Hrabová</v>
      </c>
      <c r="AA34" s="1">
        <f t="shared" si="2"/>
        <v>0</v>
      </c>
      <c r="AB34" s="248" t="str">
        <f t="shared" si="2"/>
        <v>Hrabová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107">
        <v>9</v>
      </c>
      <c r="C35" s="90" t="s">
        <v>54</v>
      </c>
      <c r="D35" s="307" t="str">
        <f>VLOOKUP(B35,W31:X40,2)</f>
        <v>Nová Bělá</v>
      </c>
      <c r="E35" s="308"/>
      <c r="F35" s="308"/>
      <c r="G35" s="308"/>
      <c r="H35" s="308"/>
      <c r="I35" s="309"/>
      <c r="N35" s="102">
        <v>5</v>
      </c>
      <c r="P35" s="574" t="s">
        <v>53</v>
      </c>
      <c r="Q35" s="574"/>
      <c r="R35" s="574"/>
      <c r="S35" s="574"/>
      <c r="T35" s="574"/>
      <c r="U35" s="574"/>
      <c r="W35" s="103">
        <v>5</v>
      </c>
      <c r="X35" s="104" t="str">
        <f t="shared" si="4"/>
        <v>Hrabůvka B</v>
      </c>
      <c r="AA35" s="1">
        <f t="shared" si="2"/>
        <v>0</v>
      </c>
      <c r="AB35" s="248" t="str">
        <f t="shared" si="2"/>
        <v>Hrabůvka B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102">
        <v>6</v>
      </c>
      <c r="P36" s="574" t="s">
        <v>55</v>
      </c>
      <c r="Q36" s="574"/>
      <c r="R36" s="574"/>
      <c r="S36" s="574"/>
      <c r="T36" s="574"/>
      <c r="U36" s="574"/>
      <c r="W36" s="103">
        <v>6</v>
      </c>
      <c r="X36" s="104" t="str">
        <f t="shared" si="4"/>
        <v>Výškovice B</v>
      </c>
      <c r="AA36" s="1">
        <f t="shared" si="2"/>
        <v>0</v>
      </c>
      <c r="AB36" s="248" t="str">
        <f t="shared" si="2"/>
        <v>Výškovice B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108" t="s">
        <v>56</v>
      </c>
      <c r="D37" s="109"/>
      <c r="E37" s="575" t="s">
        <v>57</v>
      </c>
      <c r="F37" s="576"/>
      <c r="G37" s="576"/>
      <c r="H37" s="576"/>
      <c r="I37" s="576"/>
      <c r="J37" s="576"/>
      <c r="K37" s="576"/>
      <c r="L37" s="576"/>
      <c r="M37" s="576"/>
      <c r="N37" s="576" t="s">
        <v>58</v>
      </c>
      <c r="O37" s="576"/>
      <c r="P37" s="576"/>
      <c r="Q37" s="576"/>
      <c r="R37" s="576"/>
      <c r="S37" s="576"/>
      <c r="T37" s="576"/>
      <c r="U37" s="576"/>
      <c r="V37" s="110"/>
      <c r="W37" s="103">
        <v>7</v>
      </c>
      <c r="X37" s="104" t="str">
        <f t="shared" si="4"/>
        <v>Krmelín B</v>
      </c>
      <c r="AA37" s="1">
        <f t="shared" si="2"/>
        <v>0</v>
      </c>
      <c r="AB37" s="248" t="str">
        <f t="shared" si="2"/>
        <v>Krmelín B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8" ht="15">
      <c r="B38" s="112"/>
      <c r="C38" s="113" t="s">
        <v>7</v>
      </c>
      <c r="D38" s="114" t="s">
        <v>8</v>
      </c>
      <c r="E38" s="579" t="s">
        <v>59</v>
      </c>
      <c r="F38" s="568"/>
      <c r="G38" s="569"/>
      <c r="H38" s="567" t="s">
        <v>60</v>
      </c>
      <c r="I38" s="568"/>
      <c r="J38" s="569" t="s">
        <v>60</v>
      </c>
      <c r="K38" s="567" t="s">
        <v>61</v>
      </c>
      <c r="L38" s="568"/>
      <c r="M38" s="568" t="s">
        <v>61</v>
      </c>
      <c r="N38" s="567" t="s">
        <v>62</v>
      </c>
      <c r="O38" s="568"/>
      <c r="P38" s="569"/>
      <c r="Q38" s="567" t="s">
        <v>63</v>
      </c>
      <c r="R38" s="568"/>
      <c r="S38" s="569"/>
      <c r="T38" s="115" t="s">
        <v>64</v>
      </c>
      <c r="U38" s="116"/>
      <c r="V38" s="117"/>
      <c r="W38" s="103">
        <v>8</v>
      </c>
      <c r="X38" s="104" t="str">
        <f t="shared" si="4"/>
        <v>Volný LOS</v>
      </c>
      <c r="AA38" s="1">
        <f t="shared" si="2"/>
        <v>0</v>
      </c>
      <c r="AB38" s="248" t="str">
        <f t="shared" si="2"/>
        <v>Volný LOS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G38" s="9" t="s">
        <v>59</v>
      </c>
      <c r="AH38" s="9" t="s">
        <v>60</v>
      </c>
      <c r="AI38" s="9" t="s">
        <v>61</v>
      </c>
      <c r="AJ38" s="9" t="s">
        <v>59</v>
      </c>
      <c r="AK38" s="9" t="s">
        <v>60</v>
      </c>
      <c r="AL38" s="9" t="s">
        <v>61</v>
      </c>
    </row>
    <row r="39" spans="2:38" ht="24.75" customHeight="1" thickBot="1">
      <c r="B39" s="118" t="s">
        <v>59</v>
      </c>
      <c r="C39" s="448"/>
      <c r="D39" s="428"/>
      <c r="E39" s="429"/>
      <c r="F39" s="144" t="s">
        <v>17</v>
      </c>
      <c r="G39" s="430"/>
      <c r="H39" s="231"/>
      <c r="I39" s="232" t="s">
        <v>17</v>
      </c>
      <c r="J39" s="431"/>
      <c r="K39" s="145"/>
      <c r="L39" s="144" t="s">
        <v>17</v>
      </c>
      <c r="M39" s="233"/>
      <c r="N39" s="119">
        <f>E39+H39+K39</f>
        <v>0</v>
      </c>
      <c r="O39" s="120" t="s">
        <v>17</v>
      </c>
      <c r="P39" s="121">
        <f>G39+J39+M39</f>
        <v>0</v>
      </c>
      <c r="Q39" s="119">
        <f>SUM(AG39:AI39)</f>
        <v>0</v>
      </c>
      <c r="R39" s="120" t="s">
        <v>17</v>
      </c>
      <c r="S39" s="121">
        <f>SUM(AJ39:AL39)</f>
        <v>0</v>
      </c>
      <c r="T39" s="122">
        <f>IF(Q39&gt;S39,1,0)</f>
        <v>0</v>
      </c>
      <c r="U39" s="123">
        <f>IF(S39&gt;Q39,1,0)</f>
        <v>0</v>
      </c>
      <c r="V39" s="110"/>
      <c r="W39" s="103">
        <v>9</v>
      </c>
      <c r="X39" s="104" t="str">
        <f t="shared" si="4"/>
        <v>Nová Bělá</v>
      </c>
      <c r="AB39" s="248" t="str">
        <f>AB14</f>
        <v>Nová Bělá</v>
      </c>
      <c r="AG39" s="124">
        <f>IF(E39&gt;G39,1,0)</f>
        <v>0</v>
      </c>
      <c r="AH39" s="124">
        <f>IF(H39&gt;J39,1,0)</f>
        <v>0</v>
      </c>
      <c r="AI39" s="124">
        <f>IF(K39+M39&gt;0,IF(K39&gt;M39,1,0),0)</f>
        <v>0</v>
      </c>
      <c r="AJ39" s="124">
        <f>IF(G39&gt;E39,1,0)</f>
        <v>0</v>
      </c>
      <c r="AK39" s="124">
        <f>IF(J39&gt;H39,1,0)</f>
        <v>0</v>
      </c>
      <c r="AL39" s="124">
        <f>IF(K39+M39&gt;0,IF(M39&gt;K39,1,0),0)</f>
        <v>0</v>
      </c>
    </row>
    <row r="40" spans="2:38" ht="24.75" customHeight="1" thickBot="1" thickTop="1">
      <c r="B40" s="118" t="s">
        <v>60</v>
      </c>
      <c r="C40" s="449"/>
      <c r="D40" s="433"/>
      <c r="E40" s="434"/>
      <c r="F40" s="232" t="s">
        <v>17</v>
      </c>
      <c r="G40" s="431"/>
      <c r="H40" s="145"/>
      <c r="I40" s="144" t="s">
        <v>17</v>
      </c>
      <c r="J40" s="430"/>
      <c r="K40" s="231"/>
      <c r="L40" s="232" t="s">
        <v>17</v>
      </c>
      <c r="M40" s="146"/>
      <c r="N40" s="119">
        <f>E40+H40+K40</f>
        <v>0</v>
      </c>
      <c r="O40" s="120" t="s">
        <v>17</v>
      </c>
      <c r="P40" s="121">
        <f>G40+J40+M40</f>
        <v>0</v>
      </c>
      <c r="Q40" s="119">
        <f>SUM(AG40:AI40)</f>
        <v>0</v>
      </c>
      <c r="R40" s="120" t="s">
        <v>17</v>
      </c>
      <c r="S40" s="121">
        <f>SUM(AJ40:AL40)</f>
        <v>0</v>
      </c>
      <c r="T40" s="122">
        <f>IF(Q40&gt;S40,1,0)</f>
        <v>0</v>
      </c>
      <c r="U40" s="123">
        <f>IF(S40&gt;Q40,1,0)</f>
        <v>0</v>
      </c>
      <c r="V40" s="110"/>
      <c r="W40" s="103">
        <v>10</v>
      </c>
      <c r="X40" s="104" t="str">
        <f t="shared" si="4"/>
        <v>Proskovice B</v>
      </c>
      <c r="Y40" s="359"/>
      <c r="AB40" s="248" t="str">
        <f>AB15</f>
        <v>Proskovice B</v>
      </c>
      <c r="AG40" s="124">
        <f>IF(E40&gt;G40,1,0)</f>
        <v>0</v>
      </c>
      <c r="AH40" s="124">
        <f>IF(H40&gt;J40,1,0)</f>
        <v>0</v>
      </c>
      <c r="AI40" s="124">
        <f>IF(K40+M40&gt;0,IF(K40&gt;M40,1,0),0)</f>
        <v>0</v>
      </c>
      <c r="AJ40" s="124">
        <f>IF(G40&gt;E40,1,0)</f>
        <v>0</v>
      </c>
      <c r="AK40" s="124">
        <f>IF(J40&gt;H40,1,0)</f>
        <v>0</v>
      </c>
      <c r="AL40" s="124">
        <f>IF(K40+M40&gt;0,IF(M40&gt;K40,1,0),0)</f>
        <v>0</v>
      </c>
    </row>
    <row r="41" spans="2:38" ht="24.75" customHeight="1" thickBot="1" thickTop="1">
      <c r="B41" s="572" t="s">
        <v>61</v>
      </c>
      <c r="C41" s="450"/>
      <c r="D41" s="451"/>
      <c r="E41" s="436"/>
      <c r="F41" s="295" t="s">
        <v>17</v>
      </c>
      <c r="G41" s="437"/>
      <c r="H41" s="438"/>
      <c r="I41" s="439" t="s">
        <v>17</v>
      </c>
      <c r="J41" s="440"/>
      <c r="K41" s="293"/>
      <c r="L41" s="295" t="s">
        <v>17</v>
      </c>
      <c r="M41" s="297"/>
      <c r="N41" s="585">
        <f>E41+H41+K41</f>
        <v>0</v>
      </c>
      <c r="O41" s="587" t="s">
        <v>17</v>
      </c>
      <c r="P41" s="603">
        <f>G41+J41+M41</f>
        <v>0</v>
      </c>
      <c r="Q41" s="585">
        <f>SUM(AG41:AI41)</f>
        <v>0</v>
      </c>
      <c r="R41" s="587" t="s">
        <v>17</v>
      </c>
      <c r="S41" s="603">
        <f>SUM(AJ41:AL41)</f>
        <v>0</v>
      </c>
      <c r="T41" s="565">
        <f>IF(Q41&gt;S41,1,0)</f>
        <v>0</v>
      </c>
      <c r="U41" s="553">
        <f>IF(S41&gt;Q41,1,0)</f>
        <v>0</v>
      </c>
      <c r="V41" s="125"/>
      <c r="Y41" s="359"/>
      <c r="AG41" s="124">
        <f>IF(E41&gt;G41,1,0)</f>
        <v>0</v>
      </c>
      <c r="AH41" s="124">
        <f>IF(H41&gt;J41,1,0)</f>
        <v>0</v>
      </c>
      <c r="AI41" s="124">
        <f>IF(K41+M41&gt;0,IF(K41&gt;M41,1,0),0)</f>
        <v>0</v>
      </c>
      <c r="AJ41" s="124">
        <f>IF(G41&gt;E41,1,0)</f>
        <v>0</v>
      </c>
      <c r="AK41" s="124">
        <f>IF(J41&gt;H41,1,0)</f>
        <v>0</v>
      </c>
      <c r="AL41" s="124">
        <f>IF(K41+M41&gt;0,IF(M41&gt;K41,1,0),0)</f>
        <v>0</v>
      </c>
    </row>
    <row r="42" spans="2:25" ht="24.75" customHeight="1" thickTop="1">
      <c r="B42" s="573"/>
      <c r="C42" s="452"/>
      <c r="D42" s="453"/>
      <c r="E42" s="443"/>
      <c r="F42" s="296"/>
      <c r="G42" s="444"/>
      <c r="H42" s="445"/>
      <c r="I42" s="446"/>
      <c r="J42" s="447"/>
      <c r="K42" s="294"/>
      <c r="L42" s="296"/>
      <c r="M42" s="298"/>
      <c r="N42" s="586"/>
      <c r="O42" s="588"/>
      <c r="P42" s="604"/>
      <c r="Q42" s="586"/>
      <c r="R42" s="588"/>
      <c r="S42" s="604"/>
      <c r="T42" s="566"/>
      <c r="U42" s="554"/>
      <c r="V42" s="125"/>
      <c r="Y42" s="359"/>
    </row>
    <row r="43" spans="2:22" ht="24.75" customHeight="1">
      <c r="B43" s="126"/>
      <c r="C43" s="127" t="s">
        <v>65</v>
      </c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9">
        <f>SUM(N39:N42)</f>
        <v>0</v>
      </c>
      <c r="O43" s="120" t="s">
        <v>17</v>
      </c>
      <c r="P43" s="130">
        <f>SUM(P39:P42)</f>
        <v>0</v>
      </c>
      <c r="Q43" s="129">
        <f>SUM(Q39:Q42)</f>
        <v>0</v>
      </c>
      <c r="R43" s="131" t="s">
        <v>17</v>
      </c>
      <c r="S43" s="130">
        <f>SUM(S39:S42)</f>
        <v>0</v>
      </c>
      <c r="T43" s="122">
        <f>SUM(T39:T42)</f>
        <v>0</v>
      </c>
      <c r="U43" s="123">
        <f>SUM(U39:U42)</f>
        <v>0</v>
      </c>
      <c r="V43" s="110"/>
    </row>
    <row r="44" spans="2:22" ht="24.75" customHeight="1">
      <c r="B44" s="126"/>
      <c r="C44" s="8" t="s">
        <v>66</v>
      </c>
      <c r="D44" s="132" t="str">
        <f>IF(T43&gt;U43,D34,IF(U43&gt;T43,D35,IF(U43+T43=0," ","CHYBA ZADÁNÍ")))</f>
        <v> </v>
      </c>
      <c r="E44" s="127"/>
      <c r="F44" s="127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8"/>
      <c r="V44" s="133"/>
    </row>
    <row r="45" spans="2:22" ht="15">
      <c r="B45" s="126"/>
      <c r="C45" s="8" t="s">
        <v>67</v>
      </c>
      <c r="G45" s="135"/>
      <c r="H45" s="135"/>
      <c r="I45" s="135"/>
      <c r="J45" s="135"/>
      <c r="K45" s="135"/>
      <c r="L45" s="135"/>
      <c r="M45" s="135"/>
      <c r="N45" s="133"/>
      <c r="O45" s="133"/>
      <c r="Q45" s="136"/>
      <c r="R45" s="136"/>
      <c r="S45" s="135"/>
      <c r="T45" s="135"/>
      <c r="U45" s="135"/>
      <c r="V45" s="133"/>
    </row>
    <row r="46" spans="3:21" ht="15">
      <c r="C46" s="136"/>
      <c r="D46" s="136"/>
      <c r="E46" s="136"/>
      <c r="F46" s="136"/>
      <c r="G46" s="136"/>
      <c r="H46" s="136"/>
      <c r="I46" s="136"/>
      <c r="J46" s="141" t="s">
        <v>52</v>
      </c>
      <c r="K46" s="141"/>
      <c r="L46" s="141"/>
      <c r="M46" s="136"/>
      <c r="N46" s="136"/>
      <c r="O46" s="136"/>
      <c r="P46" s="136"/>
      <c r="Q46" s="136"/>
      <c r="R46" s="136"/>
      <c r="S46" s="136"/>
      <c r="T46" s="141" t="s">
        <v>54</v>
      </c>
      <c r="U46" s="136"/>
    </row>
    <row r="47" spans="3:21" ht="15">
      <c r="C47" s="142" t="s">
        <v>68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</row>
    <row r="48" spans="3:21" ht="15">
      <c r="C48" s="136"/>
      <c r="D48" s="143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</row>
    <row r="49" spans="3:21" ht="15"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</row>
    <row r="50" spans="3:21" ht="15"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</row>
    <row r="51" spans="6:9" ht="26.25">
      <c r="F51" s="88" t="s">
        <v>38</v>
      </c>
      <c r="H51" s="89"/>
      <c r="I51" s="89"/>
    </row>
    <row r="52" spans="6:9" ht="26.25">
      <c r="F52" s="88"/>
      <c r="H52" s="89"/>
      <c r="I52" s="89"/>
    </row>
    <row r="53" spans="3:24" ht="21">
      <c r="C53" s="90" t="s">
        <v>39</v>
      </c>
      <c r="D53" s="91" t="s">
        <v>40</v>
      </c>
      <c r="E53" s="90"/>
      <c r="F53" s="90"/>
      <c r="G53" s="90"/>
      <c r="H53" s="90"/>
      <c r="I53" s="90"/>
      <c r="J53" s="90"/>
      <c r="K53" s="90"/>
      <c r="L53" s="90"/>
      <c r="P53" s="580" t="s">
        <v>41</v>
      </c>
      <c r="Q53" s="580"/>
      <c r="R53" s="92"/>
      <c r="S53" s="92"/>
      <c r="T53" s="581">
        <f>'Utkání-výsledky'!$K$1</f>
        <v>2015</v>
      </c>
      <c r="U53" s="581"/>
      <c r="X53" s="93" t="s">
        <v>0</v>
      </c>
    </row>
    <row r="54" spans="3:32" ht="18.75">
      <c r="C54" s="94" t="s">
        <v>42</v>
      </c>
      <c r="D54" s="95"/>
      <c r="N54" s="96">
        <v>2</v>
      </c>
      <c r="P54" s="582" t="str">
        <f>IF(N54=1,P56,IF(N54=2,P57,IF(N54=3,P58,IF(N54=4,P59,IF(N54=5,P60,IF(N54=6,P61," "))))))</f>
        <v>MUŽI  II.</v>
      </c>
      <c r="Q54" s="583"/>
      <c r="R54" s="583"/>
      <c r="S54" s="583"/>
      <c r="T54" s="583"/>
      <c r="U54" s="584"/>
      <c r="W54" s="97" t="s">
        <v>1</v>
      </c>
      <c r="X54" s="98" t="s">
        <v>2</v>
      </c>
      <c r="AA54" s="1" t="str">
        <f aca="true" t="shared" si="5" ref="AA54:AF54">AA4</f>
        <v>Muži I.</v>
      </c>
      <c r="AB54" s="1" t="str">
        <f t="shared" si="5"/>
        <v>Muži II. </v>
      </c>
      <c r="AC54" s="1" t="str">
        <f t="shared" si="5"/>
        <v>Neobsazeno</v>
      </c>
      <c r="AD54" s="1" t="str">
        <f t="shared" si="5"/>
        <v>Veterání I.</v>
      </c>
      <c r="AE54" s="1" t="str">
        <f t="shared" si="5"/>
        <v>Veterání II.</v>
      </c>
      <c r="AF54" s="1" t="str">
        <f t="shared" si="5"/>
        <v>Ženy</v>
      </c>
    </row>
    <row r="55" spans="3:21" ht="15">
      <c r="C55" s="94"/>
      <c r="D55" s="99"/>
      <c r="E55" s="99"/>
      <c r="F55" s="99"/>
      <c r="G55" s="94"/>
      <c r="H55" s="94"/>
      <c r="I55" s="94"/>
      <c r="J55" s="99"/>
      <c r="K55" s="99"/>
      <c r="L55" s="99"/>
      <c r="M55" s="94"/>
      <c r="N55" s="94"/>
      <c r="O55" s="94"/>
      <c r="P55" s="100"/>
      <c r="Q55" s="100"/>
      <c r="R55" s="100"/>
      <c r="S55" s="94"/>
      <c r="T55" s="94"/>
      <c r="U55" s="99"/>
    </row>
    <row r="56" spans="3:32" ht="15.75" customHeight="1">
      <c r="C56" s="94" t="s">
        <v>47</v>
      </c>
      <c r="D56" s="229"/>
      <c r="E56" s="101"/>
      <c r="F56" s="101"/>
      <c r="N56" s="102">
        <v>1</v>
      </c>
      <c r="P56" s="571" t="s">
        <v>48</v>
      </c>
      <c r="Q56" s="571"/>
      <c r="R56" s="571"/>
      <c r="S56" s="571"/>
      <c r="T56" s="571"/>
      <c r="U56" s="571"/>
      <c r="W56" s="103">
        <v>1</v>
      </c>
      <c r="X56" s="104" t="str">
        <f>IF($N$4=1,AA56,IF($N$4=2,AB56,IF($N$4=3,AC56,IF($N$4=4,AD56,IF($N$4=5,AE56,IF($N$4=6,AF56," "))))))</f>
        <v>Mexico</v>
      </c>
      <c r="AA56" s="1">
        <f aca="true" t="shared" si="6" ref="AA56:AE61">AA6</f>
        <v>0</v>
      </c>
      <c r="AB56" s="248" t="str">
        <f>AB6</f>
        <v>Mexico</v>
      </c>
      <c r="AC56" s="1">
        <f t="shared" si="6"/>
        <v>0</v>
      </c>
      <c r="AD56" s="1">
        <f t="shared" si="6"/>
        <v>0</v>
      </c>
      <c r="AE56" s="1">
        <f t="shared" si="6"/>
        <v>0</v>
      </c>
      <c r="AF56" s="1">
        <f aca="true" t="shared" si="7" ref="AF56:AF63">AF6</f>
        <v>0</v>
      </c>
    </row>
    <row r="57" spans="3:32" ht="15" customHeight="1">
      <c r="C57" s="94" t="s">
        <v>49</v>
      </c>
      <c r="D57" s="230"/>
      <c r="E57" s="106"/>
      <c r="F57" s="106"/>
      <c r="N57" s="102">
        <v>2</v>
      </c>
      <c r="P57" s="570" t="s">
        <v>50</v>
      </c>
      <c r="Q57" s="571"/>
      <c r="R57" s="571"/>
      <c r="S57" s="571"/>
      <c r="T57" s="571"/>
      <c r="U57" s="571"/>
      <c r="W57" s="103">
        <v>2</v>
      </c>
      <c r="X57" s="104" t="str">
        <f aca="true" t="shared" si="8" ref="X57:X65">IF($N$4=1,AA57,IF($N$4=2,AB57,IF($N$4=3,AC57,IF($N$4=4,AD57,IF($N$4=5,AE57,IF($N$4=6,AF57," "))))))</f>
        <v>Stará Ves</v>
      </c>
      <c r="AA57" s="1">
        <f t="shared" si="6"/>
        <v>0</v>
      </c>
      <c r="AB57" s="248" t="str">
        <f t="shared" si="6"/>
        <v>Stará Ves</v>
      </c>
      <c r="AC57" s="1">
        <f t="shared" si="6"/>
        <v>0</v>
      </c>
      <c r="AD57" s="1">
        <f t="shared" si="6"/>
        <v>0</v>
      </c>
      <c r="AE57" s="1">
        <f t="shared" si="6"/>
        <v>0</v>
      </c>
      <c r="AF57" s="1">
        <f t="shared" si="7"/>
        <v>0</v>
      </c>
    </row>
    <row r="58" spans="3:32" ht="15" customHeight="1">
      <c r="C58" s="94"/>
      <c r="N58" s="102">
        <v>3</v>
      </c>
      <c r="P58" s="570" t="s">
        <v>109</v>
      </c>
      <c r="Q58" s="571"/>
      <c r="R58" s="571"/>
      <c r="S58" s="571"/>
      <c r="T58" s="571"/>
      <c r="U58" s="571"/>
      <c r="W58" s="103">
        <v>3</v>
      </c>
      <c r="X58" s="104" t="str">
        <f t="shared" si="8"/>
        <v>Hukvaldy</v>
      </c>
      <c r="AA58" s="1">
        <f t="shared" si="6"/>
        <v>0</v>
      </c>
      <c r="AB58" s="248" t="str">
        <f t="shared" si="6"/>
        <v>Hukvaldy</v>
      </c>
      <c r="AC58" s="1">
        <f t="shared" si="6"/>
        <v>0</v>
      </c>
      <c r="AD58" s="1">
        <f t="shared" si="6"/>
        <v>0</v>
      </c>
      <c r="AE58" s="1">
        <f t="shared" si="6"/>
        <v>0</v>
      </c>
      <c r="AF58" s="1">
        <f t="shared" si="7"/>
        <v>0</v>
      </c>
    </row>
    <row r="59" spans="2:32" ht="18.75">
      <c r="B59" s="107">
        <v>3</v>
      </c>
      <c r="C59" s="90" t="s">
        <v>52</v>
      </c>
      <c r="D59" s="307" t="str">
        <f>VLOOKUP(B59,W56:X65,2)</f>
        <v>Hukvaldy</v>
      </c>
      <c r="E59" s="308"/>
      <c r="F59" s="308"/>
      <c r="G59" s="308"/>
      <c r="H59" s="308"/>
      <c r="I59" s="309"/>
      <c r="N59" s="102">
        <v>4</v>
      </c>
      <c r="P59" s="574" t="s">
        <v>51</v>
      </c>
      <c r="Q59" s="574"/>
      <c r="R59" s="574"/>
      <c r="S59" s="574"/>
      <c r="T59" s="574"/>
      <c r="U59" s="574"/>
      <c r="W59" s="103">
        <v>4</v>
      </c>
      <c r="X59" s="104" t="str">
        <f t="shared" si="8"/>
        <v>Hrabová</v>
      </c>
      <c r="AA59" s="1">
        <f t="shared" si="6"/>
        <v>0</v>
      </c>
      <c r="AB59" s="248" t="str">
        <f t="shared" si="6"/>
        <v>Hrabová</v>
      </c>
      <c r="AC59" s="1">
        <f t="shared" si="6"/>
        <v>0</v>
      </c>
      <c r="AD59" s="1">
        <f t="shared" si="6"/>
        <v>0</v>
      </c>
      <c r="AE59" s="1">
        <f t="shared" si="6"/>
        <v>0</v>
      </c>
      <c r="AF59" s="1">
        <f t="shared" si="7"/>
        <v>0</v>
      </c>
    </row>
    <row r="60" spans="2:32" ht="18.75">
      <c r="B60" s="107">
        <v>8</v>
      </c>
      <c r="C60" s="90" t="s">
        <v>54</v>
      </c>
      <c r="D60" s="307" t="str">
        <f>VLOOKUP(B60,W56:X65,2)</f>
        <v>Volný LOS</v>
      </c>
      <c r="E60" s="308"/>
      <c r="F60" s="308"/>
      <c r="G60" s="308"/>
      <c r="H60" s="308"/>
      <c r="I60" s="309"/>
      <c r="N60" s="102">
        <v>5</v>
      </c>
      <c r="P60" s="574" t="s">
        <v>53</v>
      </c>
      <c r="Q60" s="574"/>
      <c r="R60" s="574"/>
      <c r="S60" s="574"/>
      <c r="T60" s="574"/>
      <c r="U60" s="574"/>
      <c r="W60" s="103">
        <v>5</v>
      </c>
      <c r="X60" s="104" t="str">
        <f t="shared" si="8"/>
        <v>Hrabůvka B</v>
      </c>
      <c r="AA60" s="1">
        <f t="shared" si="6"/>
        <v>0</v>
      </c>
      <c r="AB60" s="248" t="str">
        <f t="shared" si="6"/>
        <v>Hrabůvka B</v>
      </c>
      <c r="AC60" s="1">
        <f t="shared" si="6"/>
        <v>0</v>
      </c>
      <c r="AD60" s="1">
        <f t="shared" si="6"/>
        <v>0</v>
      </c>
      <c r="AE60" s="1">
        <f t="shared" si="6"/>
        <v>0</v>
      </c>
      <c r="AF60" s="1">
        <f t="shared" si="7"/>
        <v>0</v>
      </c>
    </row>
    <row r="61" spans="14:32" ht="15">
      <c r="N61" s="102">
        <v>6</v>
      </c>
      <c r="P61" s="574" t="s">
        <v>55</v>
      </c>
      <c r="Q61" s="574"/>
      <c r="R61" s="574"/>
      <c r="S61" s="574"/>
      <c r="T61" s="574"/>
      <c r="U61" s="574"/>
      <c r="W61" s="103">
        <v>6</v>
      </c>
      <c r="X61" s="104" t="str">
        <f t="shared" si="8"/>
        <v>Výškovice B</v>
      </c>
      <c r="AA61" s="1">
        <f t="shared" si="6"/>
        <v>0</v>
      </c>
      <c r="AB61" s="248" t="str">
        <f t="shared" si="6"/>
        <v>Výškovice B</v>
      </c>
      <c r="AC61" s="1">
        <f t="shared" si="6"/>
        <v>0</v>
      </c>
      <c r="AD61" s="1">
        <f t="shared" si="6"/>
        <v>0</v>
      </c>
      <c r="AE61" s="1">
        <f t="shared" si="6"/>
        <v>0</v>
      </c>
      <c r="AF61" s="1">
        <f t="shared" si="7"/>
        <v>0</v>
      </c>
    </row>
    <row r="62" spans="3:38" ht="15">
      <c r="C62" s="108" t="s">
        <v>56</v>
      </c>
      <c r="D62" s="109"/>
      <c r="E62" s="575" t="s">
        <v>57</v>
      </c>
      <c r="F62" s="576"/>
      <c r="G62" s="576"/>
      <c r="H62" s="576"/>
      <c r="I62" s="576"/>
      <c r="J62" s="576"/>
      <c r="K62" s="576"/>
      <c r="L62" s="576"/>
      <c r="M62" s="576"/>
      <c r="N62" s="576" t="s">
        <v>58</v>
      </c>
      <c r="O62" s="576"/>
      <c r="P62" s="576"/>
      <c r="Q62" s="576"/>
      <c r="R62" s="576"/>
      <c r="S62" s="576"/>
      <c r="T62" s="576"/>
      <c r="U62" s="576"/>
      <c r="V62" s="110"/>
      <c r="W62" s="103">
        <v>7</v>
      </c>
      <c r="X62" s="104" t="str">
        <f t="shared" si="8"/>
        <v>Krmelín B</v>
      </c>
      <c r="AA62" s="1">
        <f aca="true" t="shared" si="9" ref="AA62:AE63">AA12</f>
        <v>0</v>
      </c>
      <c r="AB62" s="248" t="str">
        <f t="shared" si="9"/>
        <v>Krmelín B</v>
      </c>
      <c r="AC62" s="1">
        <f t="shared" si="9"/>
        <v>0</v>
      </c>
      <c r="AD62" s="1">
        <f t="shared" si="9"/>
        <v>0</v>
      </c>
      <c r="AE62" s="1">
        <f t="shared" si="9"/>
        <v>0</v>
      </c>
      <c r="AF62" s="1">
        <f t="shared" si="7"/>
        <v>0</v>
      </c>
      <c r="AG62" s="94"/>
      <c r="AH62" s="111"/>
      <c r="AI62" s="111"/>
      <c r="AJ62" s="93" t="s">
        <v>0</v>
      </c>
      <c r="AK62" s="111"/>
      <c r="AL62" s="111"/>
    </row>
    <row r="63" spans="2:38" ht="15">
      <c r="B63" s="112"/>
      <c r="C63" s="113" t="s">
        <v>7</v>
      </c>
      <c r="D63" s="114" t="s">
        <v>8</v>
      </c>
      <c r="E63" s="579" t="s">
        <v>59</v>
      </c>
      <c r="F63" s="568"/>
      <c r="G63" s="569"/>
      <c r="H63" s="567" t="s">
        <v>60</v>
      </c>
      <c r="I63" s="568"/>
      <c r="J63" s="569" t="s">
        <v>60</v>
      </c>
      <c r="K63" s="567" t="s">
        <v>61</v>
      </c>
      <c r="L63" s="568"/>
      <c r="M63" s="568" t="s">
        <v>61</v>
      </c>
      <c r="N63" s="567" t="s">
        <v>62</v>
      </c>
      <c r="O63" s="568"/>
      <c r="P63" s="569"/>
      <c r="Q63" s="567" t="s">
        <v>63</v>
      </c>
      <c r="R63" s="568"/>
      <c r="S63" s="569"/>
      <c r="T63" s="115" t="s">
        <v>64</v>
      </c>
      <c r="U63" s="116"/>
      <c r="V63" s="117"/>
      <c r="W63" s="103">
        <v>8</v>
      </c>
      <c r="X63" s="104" t="str">
        <f t="shared" si="8"/>
        <v>Volný LOS</v>
      </c>
      <c r="AA63" s="1">
        <f t="shared" si="9"/>
        <v>0</v>
      </c>
      <c r="AB63" s="248" t="str">
        <f t="shared" si="9"/>
        <v>Volný LOS</v>
      </c>
      <c r="AC63" s="1">
        <f t="shared" si="9"/>
        <v>0</v>
      </c>
      <c r="AD63" s="1">
        <f t="shared" si="9"/>
        <v>0</v>
      </c>
      <c r="AE63" s="1">
        <f t="shared" si="9"/>
        <v>0</v>
      </c>
      <c r="AF63" s="1">
        <f t="shared" si="7"/>
        <v>0</v>
      </c>
      <c r="AG63" s="9" t="s">
        <v>59</v>
      </c>
      <c r="AH63" s="9" t="s">
        <v>60</v>
      </c>
      <c r="AI63" s="9" t="s">
        <v>61</v>
      </c>
      <c r="AJ63" s="9" t="s">
        <v>59</v>
      </c>
      <c r="AK63" s="9" t="s">
        <v>60</v>
      </c>
      <c r="AL63" s="9" t="s">
        <v>61</v>
      </c>
    </row>
    <row r="64" spans="2:38" ht="24.75" customHeight="1">
      <c r="B64" s="118" t="s">
        <v>59</v>
      </c>
      <c r="C64" s="448"/>
      <c r="D64" s="428"/>
      <c r="E64" s="429"/>
      <c r="F64" s="144" t="s">
        <v>17</v>
      </c>
      <c r="G64" s="430"/>
      <c r="H64" s="231"/>
      <c r="I64" s="232" t="s">
        <v>17</v>
      </c>
      <c r="J64" s="431"/>
      <c r="K64" s="145"/>
      <c r="L64" s="144" t="s">
        <v>17</v>
      </c>
      <c r="M64" s="233"/>
      <c r="N64" s="147">
        <f>E64+H64+K64</f>
        <v>0</v>
      </c>
      <c r="O64" s="148" t="s">
        <v>17</v>
      </c>
      <c r="P64" s="149">
        <f>G64+J64+M64</f>
        <v>0</v>
      </c>
      <c r="Q64" s="147">
        <f>SUM(AG64:AI64)</f>
        <v>0</v>
      </c>
      <c r="R64" s="148" t="s">
        <v>17</v>
      </c>
      <c r="S64" s="149">
        <f>SUM(AJ64:AL64)</f>
        <v>0</v>
      </c>
      <c r="T64" s="122">
        <f>IF(Q64&gt;S64,1,0)</f>
        <v>0</v>
      </c>
      <c r="U64" s="123">
        <f>IF(S64&gt;Q64,1,0)</f>
        <v>0</v>
      </c>
      <c r="V64" s="110"/>
      <c r="W64" s="103">
        <v>9</v>
      </c>
      <c r="X64" s="104" t="str">
        <f t="shared" si="8"/>
        <v>Nová Bělá</v>
      </c>
      <c r="AB64" s="248" t="str">
        <f>AB14</f>
        <v>Nová Bělá</v>
      </c>
      <c r="AG64" s="124">
        <f>IF(E64&gt;G64,1,0)</f>
        <v>0</v>
      </c>
      <c r="AH64" s="124">
        <f>IF(H64&gt;J64,1,0)</f>
        <v>0</v>
      </c>
      <c r="AI64" s="124">
        <f>IF(K64+M64&gt;0,IF(K64&gt;M64,1,0),0)</f>
        <v>0</v>
      </c>
      <c r="AJ64" s="124">
        <f>IF(G64&gt;E64,1,0)</f>
        <v>0</v>
      </c>
      <c r="AK64" s="124">
        <f>IF(J64&gt;H64,1,0)</f>
        <v>0</v>
      </c>
      <c r="AL64" s="124">
        <f>IF(K64+M64&gt;0,IF(M64&gt;K64,1,0),0)</f>
        <v>0</v>
      </c>
    </row>
    <row r="65" spans="2:38" ht="24.75" customHeight="1">
      <c r="B65" s="118" t="s">
        <v>60</v>
      </c>
      <c r="C65" s="449"/>
      <c r="D65" s="433"/>
      <c r="E65" s="434"/>
      <c r="F65" s="232" t="s">
        <v>17</v>
      </c>
      <c r="G65" s="431"/>
      <c r="H65" s="145"/>
      <c r="I65" s="144" t="s">
        <v>17</v>
      </c>
      <c r="J65" s="430"/>
      <c r="K65" s="231"/>
      <c r="L65" s="232" t="s">
        <v>17</v>
      </c>
      <c r="M65" s="146"/>
      <c r="N65" s="147">
        <f>E65+H65+K65</f>
        <v>0</v>
      </c>
      <c r="O65" s="148" t="s">
        <v>17</v>
      </c>
      <c r="P65" s="149">
        <f>G65+J65+M65</f>
        <v>0</v>
      </c>
      <c r="Q65" s="147">
        <f>SUM(AG65:AI65)</f>
        <v>0</v>
      </c>
      <c r="R65" s="148" t="s">
        <v>17</v>
      </c>
      <c r="S65" s="149">
        <f>SUM(AJ65:AL65)</f>
        <v>0</v>
      </c>
      <c r="T65" s="122">
        <f>IF(Q65&gt;S65,1,0)</f>
        <v>0</v>
      </c>
      <c r="U65" s="123">
        <f>IF(S65&gt;Q65,1,0)</f>
        <v>0</v>
      </c>
      <c r="V65" s="110"/>
      <c r="W65" s="103">
        <v>10</v>
      </c>
      <c r="X65" s="104" t="str">
        <f t="shared" si="8"/>
        <v>Proskovice B</v>
      </c>
      <c r="AB65" s="248" t="str">
        <f>AB15</f>
        <v>Proskovice B</v>
      </c>
      <c r="AG65" s="124">
        <f>IF(E65&gt;G65,1,0)</f>
        <v>0</v>
      </c>
      <c r="AH65" s="124">
        <f>IF(H65&gt;J65,1,0)</f>
        <v>0</v>
      </c>
      <c r="AI65" s="124">
        <f>IF(K65+M65&gt;0,IF(K65&gt;M65,1,0),0)</f>
        <v>0</v>
      </c>
      <c r="AJ65" s="124">
        <f>IF(G65&gt;E65,1,0)</f>
        <v>0</v>
      </c>
      <c r="AK65" s="124">
        <f>IF(J65&gt;H65,1,0)</f>
        <v>0</v>
      </c>
      <c r="AL65" s="124">
        <f>IF(K65+M65&gt;0,IF(M65&gt;K65,1,0),0)</f>
        <v>0</v>
      </c>
    </row>
    <row r="66" spans="2:38" ht="24.75" customHeight="1">
      <c r="B66" s="572" t="s">
        <v>61</v>
      </c>
      <c r="C66" s="450"/>
      <c r="D66" s="451"/>
      <c r="E66" s="436"/>
      <c r="F66" s="295" t="s">
        <v>17</v>
      </c>
      <c r="G66" s="437"/>
      <c r="H66" s="438"/>
      <c r="I66" s="439" t="s">
        <v>17</v>
      </c>
      <c r="J66" s="440"/>
      <c r="K66" s="293"/>
      <c r="L66" s="295" t="s">
        <v>17</v>
      </c>
      <c r="M66" s="297"/>
      <c r="N66" s="559">
        <f>E66+H66+K66</f>
        <v>0</v>
      </c>
      <c r="O66" s="561" t="s">
        <v>17</v>
      </c>
      <c r="P66" s="557">
        <f>G66+J66+M66</f>
        <v>0</v>
      </c>
      <c r="Q66" s="559">
        <f>SUM(AG66:AI66)</f>
        <v>0</v>
      </c>
      <c r="R66" s="561" t="s">
        <v>17</v>
      </c>
      <c r="S66" s="557">
        <f>SUM(AJ66:AL66)</f>
        <v>0</v>
      </c>
      <c r="T66" s="565">
        <f>IF(Q66&gt;S66,1,0)</f>
        <v>0</v>
      </c>
      <c r="U66" s="553">
        <f>IF(S66&gt;Q66,1,0)</f>
        <v>0</v>
      </c>
      <c r="V66" s="125"/>
      <c r="AG66" s="124">
        <f>IF(E66&gt;G66,1,0)</f>
        <v>0</v>
      </c>
      <c r="AH66" s="124">
        <f>IF(H66&gt;J66,1,0)</f>
        <v>0</v>
      </c>
      <c r="AI66" s="124">
        <f>IF(K66+M66&gt;0,IF(K66&gt;M66,1,0),0)</f>
        <v>0</v>
      </c>
      <c r="AJ66" s="124">
        <f>IF(G66&gt;E66,1,0)</f>
        <v>0</v>
      </c>
      <c r="AK66" s="124">
        <f>IF(J66&gt;H66,1,0)</f>
        <v>0</v>
      </c>
      <c r="AL66" s="124">
        <f>IF(K66+M66&gt;0,IF(M66&gt;K66,1,0),0)</f>
        <v>0</v>
      </c>
    </row>
    <row r="67" spans="2:25" ht="24.75" customHeight="1">
      <c r="B67" s="573"/>
      <c r="C67" s="452"/>
      <c r="D67" s="453"/>
      <c r="E67" s="443"/>
      <c r="F67" s="296"/>
      <c r="G67" s="444"/>
      <c r="H67" s="445"/>
      <c r="I67" s="446"/>
      <c r="J67" s="447"/>
      <c r="K67" s="294"/>
      <c r="L67" s="296"/>
      <c r="M67" s="298"/>
      <c r="N67" s="578"/>
      <c r="O67" s="556"/>
      <c r="P67" s="564"/>
      <c r="Q67" s="578"/>
      <c r="R67" s="556"/>
      <c r="S67" s="564"/>
      <c r="T67" s="566"/>
      <c r="U67" s="554"/>
      <c r="V67" s="125"/>
      <c r="Y67" s="354"/>
    </row>
    <row r="68" spans="2:25" ht="24.75" customHeight="1">
      <c r="B68" s="126"/>
      <c r="C68" s="150" t="s">
        <v>65</v>
      </c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2">
        <f>SUM(N64:N67)</f>
        <v>0</v>
      </c>
      <c r="O68" s="148" t="s">
        <v>17</v>
      </c>
      <c r="P68" s="153">
        <f>SUM(P64:P67)</f>
        <v>0</v>
      </c>
      <c r="Q68" s="152">
        <f>SUM(Q64:Q67)</f>
        <v>0</v>
      </c>
      <c r="R68" s="154" t="s">
        <v>17</v>
      </c>
      <c r="S68" s="153">
        <f>SUM(S64:S67)</f>
        <v>0</v>
      </c>
      <c r="T68" s="122">
        <f>SUM(T64:T67)</f>
        <v>0</v>
      </c>
      <c r="U68" s="123">
        <f>SUM(U64:U67)</f>
        <v>0</v>
      </c>
      <c r="V68" s="110"/>
      <c r="Y68" s="354"/>
    </row>
    <row r="69" spans="2:27" ht="24.75" customHeight="1">
      <c r="B69" s="126"/>
      <c r="C69" s="8" t="s">
        <v>66</v>
      </c>
      <c r="D69" s="132" t="str">
        <f>IF(T68&gt;U68,D59,IF(U68&gt;T68,D60,IF(U68+T68=0," ","CHYBA ZADÁNÍ")))</f>
        <v> </v>
      </c>
      <c r="E69" s="127"/>
      <c r="F69" s="127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8"/>
      <c r="V69" s="133"/>
      <c r="Y69" s="354"/>
      <c r="AA69" s="134"/>
    </row>
    <row r="70" spans="2:25" ht="15">
      <c r="B70" s="126"/>
      <c r="C70" s="8" t="s">
        <v>67</v>
      </c>
      <c r="G70" s="135"/>
      <c r="H70" s="135"/>
      <c r="I70" s="135"/>
      <c r="J70" s="135"/>
      <c r="K70" s="135"/>
      <c r="L70" s="135"/>
      <c r="M70" s="135"/>
      <c r="N70" s="133"/>
      <c r="O70" s="133"/>
      <c r="Q70" s="136"/>
      <c r="R70" s="136"/>
      <c r="S70" s="135"/>
      <c r="T70" s="135"/>
      <c r="U70" s="135"/>
      <c r="V70" s="133"/>
      <c r="Y70" s="354"/>
    </row>
    <row r="71" spans="10:25" ht="15">
      <c r="J71" s="5" t="s">
        <v>52</v>
      </c>
      <c r="K71" s="5"/>
      <c r="L71" s="5"/>
      <c r="T71" s="5" t="s">
        <v>54</v>
      </c>
      <c r="Y71" s="354"/>
    </row>
    <row r="72" spans="3:21" ht="15">
      <c r="C72" s="94" t="s">
        <v>68</v>
      </c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</row>
    <row r="73" spans="3:21" ht="15"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</row>
    <row r="74" spans="3:21" ht="15"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</row>
    <row r="75" spans="3:21" ht="15"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</row>
    <row r="76" spans="2:21" ht="26.25">
      <c r="B76" s="109"/>
      <c r="C76" s="109"/>
      <c r="D76" s="109"/>
      <c r="E76" s="109"/>
      <c r="F76" s="137" t="s">
        <v>38</v>
      </c>
      <c r="G76" s="109"/>
      <c r="H76" s="138"/>
      <c r="I76" s="138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</row>
    <row r="77" spans="6:9" ht="26.25">
      <c r="F77" s="88"/>
      <c r="H77" s="89"/>
      <c r="I77" s="89"/>
    </row>
    <row r="78" spans="3:24" ht="21">
      <c r="C78" s="90" t="s">
        <v>39</v>
      </c>
      <c r="D78" s="91" t="s">
        <v>40</v>
      </c>
      <c r="E78" s="90"/>
      <c r="F78" s="90"/>
      <c r="G78" s="90"/>
      <c r="H78" s="90"/>
      <c r="I78" s="90"/>
      <c r="J78" s="90"/>
      <c r="K78" s="90"/>
      <c r="L78" s="90"/>
      <c r="P78" s="580" t="s">
        <v>41</v>
      </c>
      <c r="Q78" s="580"/>
      <c r="R78" s="92"/>
      <c r="S78" s="92"/>
      <c r="T78" s="581">
        <f>'Utkání-výsledky'!$K$1</f>
        <v>2015</v>
      </c>
      <c r="U78" s="581"/>
      <c r="X78" s="93" t="s">
        <v>0</v>
      </c>
    </row>
    <row r="79" spans="3:32" ht="18.75">
      <c r="C79" s="94" t="s">
        <v>42</v>
      </c>
      <c r="D79" s="139"/>
      <c r="N79" s="96">
        <v>2</v>
      </c>
      <c r="P79" s="582" t="str">
        <f>IF(N79=1,P81,IF(N79=2,P82,IF(N79=3,P83,IF(N79=4,P84,IF(N79=5,P85,IF(N79=6,P86," "))))))</f>
        <v>MUŽI  II.</v>
      </c>
      <c r="Q79" s="583"/>
      <c r="R79" s="583"/>
      <c r="S79" s="583"/>
      <c r="T79" s="583"/>
      <c r="U79" s="584"/>
      <c r="W79" s="97" t="s">
        <v>1</v>
      </c>
      <c r="X79" s="94" t="s">
        <v>2</v>
      </c>
      <c r="AA79" s="1" t="str">
        <f aca="true" t="shared" si="10" ref="AA79:AF79">AA4</f>
        <v>Muži I.</v>
      </c>
      <c r="AB79" s="1" t="str">
        <f t="shared" si="10"/>
        <v>Muži II. </v>
      </c>
      <c r="AC79" s="1" t="str">
        <f t="shared" si="10"/>
        <v>Neobsazeno</v>
      </c>
      <c r="AD79" s="1" t="str">
        <f t="shared" si="10"/>
        <v>Veterání I.</v>
      </c>
      <c r="AE79" s="1" t="str">
        <f t="shared" si="10"/>
        <v>Veterání II.</v>
      </c>
      <c r="AF79" s="1" t="str">
        <f t="shared" si="10"/>
        <v>Ženy</v>
      </c>
    </row>
    <row r="80" spans="3:21" ht="15">
      <c r="C80" s="94"/>
      <c r="D80" s="99"/>
      <c r="E80" s="99"/>
      <c r="F80" s="99"/>
      <c r="G80" s="94"/>
      <c r="H80" s="94"/>
      <c r="I80" s="94"/>
      <c r="J80" s="99"/>
      <c r="K80" s="99"/>
      <c r="L80" s="99"/>
      <c r="M80" s="94"/>
      <c r="N80" s="94"/>
      <c r="O80" s="94"/>
      <c r="P80" s="100"/>
      <c r="Q80" s="100"/>
      <c r="R80" s="100"/>
      <c r="S80" s="94"/>
      <c r="T80" s="94"/>
      <c r="U80" s="99"/>
    </row>
    <row r="81" spans="3:32" ht="15.75" customHeight="1">
      <c r="C81" s="94" t="s">
        <v>47</v>
      </c>
      <c r="D81" s="140"/>
      <c r="E81" s="101"/>
      <c r="F81" s="101"/>
      <c r="N81" s="102">
        <v>1</v>
      </c>
      <c r="P81" s="571" t="s">
        <v>48</v>
      </c>
      <c r="Q81" s="571"/>
      <c r="R81" s="571"/>
      <c r="S81" s="571"/>
      <c r="T81" s="571"/>
      <c r="U81" s="571"/>
      <c r="W81" s="103">
        <v>1</v>
      </c>
      <c r="X81" s="104" t="str">
        <f>IF($N$4=1,AA81,IF($N$4=2,AB81,IF($N$4=3,AC81,IF($N$4=4,AD81,IF($N$4=5,AE81,IF($N$4=6,AF81," "))))))</f>
        <v>Mexico</v>
      </c>
      <c r="AA81" s="1">
        <f aca="true" t="shared" si="11" ref="AA81:AE88">AA56</f>
        <v>0</v>
      </c>
      <c r="AB81" s="248" t="str">
        <f>AB6</f>
        <v>Mexico</v>
      </c>
      <c r="AC81" s="1">
        <f t="shared" si="11"/>
        <v>0</v>
      </c>
      <c r="AD81" s="1">
        <f t="shared" si="11"/>
        <v>0</v>
      </c>
      <c r="AE81" s="1">
        <f t="shared" si="11"/>
        <v>0</v>
      </c>
      <c r="AF81" s="1">
        <f aca="true" t="shared" si="12" ref="AF81:AF88">AF56</f>
        <v>0</v>
      </c>
    </row>
    <row r="82" spans="3:32" ht="15" customHeight="1">
      <c r="C82" s="94" t="s">
        <v>49</v>
      </c>
      <c r="D82" s="183"/>
      <c r="E82" s="106"/>
      <c r="F82" s="106"/>
      <c r="N82" s="102">
        <v>2</v>
      </c>
      <c r="P82" s="570" t="s">
        <v>50</v>
      </c>
      <c r="Q82" s="571"/>
      <c r="R82" s="571"/>
      <c r="S82" s="571"/>
      <c r="T82" s="571"/>
      <c r="U82" s="571"/>
      <c r="W82" s="103">
        <v>2</v>
      </c>
      <c r="X82" s="104" t="str">
        <f aca="true" t="shared" si="13" ref="X82:X90">IF($N$4=1,AA82,IF($N$4=2,AB82,IF($N$4=3,AC82,IF($N$4=4,AD82,IF($N$4=5,AE82,IF($N$4=6,AF82," "))))))</f>
        <v>Stará Ves</v>
      </c>
      <c r="AA82" s="1">
        <f t="shared" si="11"/>
        <v>0</v>
      </c>
      <c r="AB82" s="248" t="str">
        <f aca="true" t="shared" si="14" ref="AB82:AB90">AB7</f>
        <v>Stará Ves</v>
      </c>
      <c r="AC82" s="1">
        <f t="shared" si="11"/>
        <v>0</v>
      </c>
      <c r="AD82" s="1">
        <f t="shared" si="11"/>
        <v>0</v>
      </c>
      <c r="AE82" s="1">
        <f t="shared" si="11"/>
        <v>0</v>
      </c>
      <c r="AF82" s="1">
        <f t="shared" si="12"/>
        <v>0</v>
      </c>
    </row>
    <row r="83" spans="3:32" ht="15" customHeight="1">
      <c r="C83" s="94"/>
      <c r="N83" s="102">
        <v>3</v>
      </c>
      <c r="P83" s="570" t="s">
        <v>109</v>
      </c>
      <c r="Q83" s="571"/>
      <c r="R83" s="571"/>
      <c r="S83" s="571"/>
      <c r="T83" s="571"/>
      <c r="U83" s="571"/>
      <c r="W83" s="103">
        <v>3</v>
      </c>
      <c r="X83" s="104" t="str">
        <f t="shared" si="13"/>
        <v>Hukvaldy</v>
      </c>
      <c r="AA83" s="1">
        <f t="shared" si="11"/>
        <v>0</v>
      </c>
      <c r="AB83" s="248" t="str">
        <f t="shared" si="14"/>
        <v>Hukvaldy</v>
      </c>
      <c r="AC83" s="1">
        <f t="shared" si="11"/>
        <v>0</v>
      </c>
      <c r="AD83" s="1">
        <f t="shared" si="11"/>
        <v>0</v>
      </c>
      <c r="AE83" s="1">
        <f t="shared" si="11"/>
        <v>0</v>
      </c>
      <c r="AF83" s="1">
        <f t="shared" si="12"/>
        <v>0</v>
      </c>
    </row>
    <row r="84" spans="2:32" ht="18.75">
      <c r="B84" s="107">
        <v>4</v>
      </c>
      <c r="C84" s="90" t="s">
        <v>52</v>
      </c>
      <c r="D84" s="307" t="str">
        <f>VLOOKUP(B84,W81:X90,2)</f>
        <v>Hrabová</v>
      </c>
      <c r="E84" s="308"/>
      <c r="F84" s="308"/>
      <c r="G84" s="308"/>
      <c r="H84" s="308"/>
      <c r="I84" s="309"/>
      <c r="N84" s="102">
        <v>4</v>
      </c>
      <c r="P84" s="574" t="s">
        <v>51</v>
      </c>
      <c r="Q84" s="574"/>
      <c r="R84" s="574"/>
      <c r="S84" s="574"/>
      <c r="T84" s="574"/>
      <c r="U84" s="574"/>
      <c r="W84" s="103">
        <v>4</v>
      </c>
      <c r="X84" s="104" t="str">
        <f t="shared" si="13"/>
        <v>Hrabová</v>
      </c>
      <c r="AA84" s="1">
        <f t="shared" si="11"/>
        <v>0</v>
      </c>
      <c r="AB84" s="248" t="str">
        <f t="shared" si="14"/>
        <v>Hrabová</v>
      </c>
      <c r="AC84" s="1">
        <f t="shared" si="11"/>
        <v>0</v>
      </c>
      <c r="AD84" s="1">
        <f t="shared" si="11"/>
        <v>0</v>
      </c>
      <c r="AE84" s="1">
        <f t="shared" si="11"/>
        <v>0</v>
      </c>
      <c r="AF84" s="1">
        <f t="shared" si="12"/>
        <v>0</v>
      </c>
    </row>
    <row r="85" spans="2:32" ht="18.75">
      <c r="B85" s="107">
        <v>7</v>
      </c>
      <c r="C85" s="90" t="s">
        <v>54</v>
      </c>
      <c r="D85" s="307" t="str">
        <f>VLOOKUP(B85,W81:X90,2)</f>
        <v>Krmelín B</v>
      </c>
      <c r="E85" s="308"/>
      <c r="F85" s="308"/>
      <c r="G85" s="308"/>
      <c r="H85" s="308"/>
      <c r="I85" s="309"/>
      <c r="N85" s="102">
        <v>5</v>
      </c>
      <c r="P85" s="574" t="s">
        <v>53</v>
      </c>
      <c r="Q85" s="574"/>
      <c r="R85" s="574"/>
      <c r="S85" s="574"/>
      <c r="T85" s="574"/>
      <c r="U85" s="574"/>
      <c r="W85" s="103">
        <v>5</v>
      </c>
      <c r="X85" s="104" t="str">
        <f t="shared" si="13"/>
        <v>Hrabůvka B</v>
      </c>
      <c r="AA85" s="1">
        <f t="shared" si="11"/>
        <v>0</v>
      </c>
      <c r="AB85" s="248" t="str">
        <f t="shared" si="14"/>
        <v>Hrabůvka B</v>
      </c>
      <c r="AC85" s="1">
        <f t="shared" si="11"/>
        <v>0</v>
      </c>
      <c r="AD85" s="1">
        <f t="shared" si="11"/>
        <v>0</v>
      </c>
      <c r="AE85" s="1">
        <f t="shared" si="11"/>
        <v>0</v>
      </c>
      <c r="AF85" s="1">
        <f t="shared" si="12"/>
        <v>0</v>
      </c>
    </row>
    <row r="86" spans="14:32" ht="15">
      <c r="N86" s="102">
        <v>6</v>
      </c>
      <c r="P86" s="574" t="s">
        <v>55</v>
      </c>
      <c r="Q86" s="574"/>
      <c r="R86" s="574"/>
      <c r="S86" s="574"/>
      <c r="T86" s="574"/>
      <c r="U86" s="574"/>
      <c r="W86" s="103">
        <v>6</v>
      </c>
      <c r="X86" s="104" t="str">
        <f t="shared" si="13"/>
        <v>Výškovice B</v>
      </c>
      <c r="AA86" s="1">
        <f t="shared" si="11"/>
        <v>0</v>
      </c>
      <c r="AB86" s="248" t="str">
        <f t="shared" si="14"/>
        <v>Výškovice B</v>
      </c>
      <c r="AC86" s="1">
        <f t="shared" si="11"/>
        <v>0</v>
      </c>
      <c r="AD86" s="1">
        <f t="shared" si="11"/>
        <v>0</v>
      </c>
      <c r="AE86" s="1">
        <f t="shared" si="11"/>
        <v>0</v>
      </c>
      <c r="AF86" s="1">
        <f t="shared" si="12"/>
        <v>0</v>
      </c>
    </row>
    <row r="87" spans="3:32" ht="15">
      <c r="C87" s="108" t="s">
        <v>56</v>
      </c>
      <c r="D87" s="109"/>
      <c r="E87" s="575" t="s">
        <v>57</v>
      </c>
      <c r="F87" s="576"/>
      <c r="G87" s="576"/>
      <c r="H87" s="576"/>
      <c r="I87" s="576"/>
      <c r="J87" s="576"/>
      <c r="K87" s="576"/>
      <c r="L87" s="576"/>
      <c r="M87" s="576"/>
      <c r="N87" s="576" t="s">
        <v>58</v>
      </c>
      <c r="O87" s="576"/>
      <c r="P87" s="576"/>
      <c r="Q87" s="576"/>
      <c r="R87" s="576"/>
      <c r="S87" s="576"/>
      <c r="T87" s="576"/>
      <c r="U87" s="576"/>
      <c r="V87" s="110"/>
      <c r="W87" s="103">
        <v>7</v>
      </c>
      <c r="X87" s="104" t="str">
        <f t="shared" si="13"/>
        <v>Krmelín B</v>
      </c>
      <c r="AA87" s="1">
        <f t="shared" si="11"/>
        <v>0</v>
      </c>
      <c r="AB87" s="248" t="str">
        <f t="shared" si="14"/>
        <v>Krmelín B</v>
      </c>
      <c r="AC87" s="1">
        <f t="shared" si="11"/>
        <v>0</v>
      </c>
      <c r="AD87" s="1">
        <f t="shared" si="11"/>
        <v>0</v>
      </c>
      <c r="AE87" s="1">
        <f t="shared" si="11"/>
        <v>0</v>
      </c>
      <c r="AF87" s="1">
        <f t="shared" si="12"/>
        <v>0</v>
      </c>
    </row>
    <row r="88" spans="2:38" ht="15">
      <c r="B88" s="112"/>
      <c r="C88" s="113" t="s">
        <v>7</v>
      </c>
      <c r="D88" s="114" t="s">
        <v>8</v>
      </c>
      <c r="E88" s="579" t="s">
        <v>59</v>
      </c>
      <c r="F88" s="568"/>
      <c r="G88" s="569"/>
      <c r="H88" s="567" t="s">
        <v>60</v>
      </c>
      <c r="I88" s="568"/>
      <c r="J88" s="569" t="s">
        <v>60</v>
      </c>
      <c r="K88" s="567" t="s">
        <v>61</v>
      </c>
      <c r="L88" s="568"/>
      <c r="M88" s="568" t="s">
        <v>61</v>
      </c>
      <c r="N88" s="567" t="s">
        <v>62</v>
      </c>
      <c r="O88" s="568"/>
      <c r="P88" s="569"/>
      <c r="Q88" s="567" t="s">
        <v>63</v>
      </c>
      <c r="R88" s="568"/>
      <c r="S88" s="569"/>
      <c r="T88" s="115" t="s">
        <v>64</v>
      </c>
      <c r="U88" s="116"/>
      <c r="V88" s="117"/>
      <c r="W88" s="103">
        <v>8</v>
      </c>
      <c r="X88" s="104" t="str">
        <f t="shared" si="13"/>
        <v>Volný LOS</v>
      </c>
      <c r="AA88" s="1">
        <f t="shared" si="11"/>
        <v>0</v>
      </c>
      <c r="AB88" s="248" t="str">
        <f t="shared" si="14"/>
        <v>Volný LOS</v>
      </c>
      <c r="AC88" s="1">
        <f t="shared" si="11"/>
        <v>0</v>
      </c>
      <c r="AD88" s="1">
        <f t="shared" si="11"/>
        <v>0</v>
      </c>
      <c r="AE88" s="1">
        <f t="shared" si="11"/>
        <v>0</v>
      </c>
      <c r="AF88" s="1">
        <f t="shared" si="12"/>
        <v>0</v>
      </c>
      <c r="AG88" s="9" t="s">
        <v>59</v>
      </c>
      <c r="AH88" s="9" t="s">
        <v>60</v>
      </c>
      <c r="AI88" s="9" t="s">
        <v>61</v>
      </c>
      <c r="AJ88" s="9" t="s">
        <v>59</v>
      </c>
      <c r="AK88" s="9" t="s">
        <v>60</v>
      </c>
      <c r="AL88" s="9" t="s">
        <v>61</v>
      </c>
    </row>
    <row r="89" spans="2:38" ht="24.75" customHeight="1">
      <c r="B89" s="118" t="s">
        <v>59</v>
      </c>
      <c r="C89" s="454" t="s">
        <v>231</v>
      </c>
      <c r="D89" s="455" t="s">
        <v>134</v>
      </c>
      <c r="E89" s="456">
        <v>6</v>
      </c>
      <c r="F89" s="457" t="s">
        <v>17</v>
      </c>
      <c r="G89" s="458">
        <v>0</v>
      </c>
      <c r="H89" s="459">
        <v>6</v>
      </c>
      <c r="I89" s="457" t="s">
        <v>17</v>
      </c>
      <c r="J89" s="458">
        <v>4</v>
      </c>
      <c r="K89" s="459"/>
      <c r="L89" s="457" t="s">
        <v>17</v>
      </c>
      <c r="M89" s="460"/>
      <c r="N89" s="168">
        <f>E89+H89+K89</f>
        <v>12</v>
      </c>
      <c r="O89" s="234" t="s">
        <v>17</v>
      </c>
      <c r="P89" s="149">
        <f>G89+J89+M89</f>
        <v>4</v>
      </c>
      <c r="Q89" s="147">
        <f>SUM(AG89:AI89)</f>
        <v>2</v>
      </c>
      <c r="R89" s="148" t="s">
        <v>17</v>
      </c>
      <c r="S89" s="169">
        <f>SUM(AJ89:AL89)</f>
        <v>0</v>
      </c>
      <c r="T89" s="122">
        <f>IF(Q89&gt;S89,1,0)</f>
        <v>1</v>
      </c>
      <c r="U89" s="123">
        <f>IF(S89&gt;Q89,1,0)</f>
        <v>0</v>
      </c>
      <c r="V89" s="110"/>
      <c r="W89" s="103">
        <v>9</v>
      </c>
      <c r="X89" s="104" t="str">
        <f t="shared" si="13"/>
        <v>Nová Bělá</v>
      </c>
      <c r="AB89" s="248" t="str">
        <f t="shared" si="14"/>
        <v>Nová Bělá</v>
      </c>
      <c r="AG89" s="124">
        <f>IF(E89&gt;G89,1,0)</f>
        <v>1</v>
      </c>
      <c r="AH89" s="124">
        <f>IF(H89&gt;J89,1,0)</f>
        <v>1</v>
      </c>
      <c r="AI89" s="124">
        <f>IF(K89+M89&gt;0,IF(K89&gt;M89,1,0),0)</f>
        <v>0</v>
      </c>
      <c r="AJ89" s="124">
        <f>IF(G89&gt;E89,1,0)</f>
        <v>0</v>
      </c>
      <c r="AK89" s="124">
        <f>IF(J89&gt;H89,1,0)</f>
        <v>0</v>
      </c>
      <c r="AL89" s="124">
        <f>IF(K89+M89&gt;0,IF(M89&gt;K89,1,0),0)</f>
        <v>0</v>
      </c>
    </row>
    <row r="90" spans="2:38" ht="24.75" customHeight="1">
      <c r="B90" s="118" t="s">
        <v>60</v>
      </c>
      <c r="C90" s="461" t="s">
        <v>183</v>
      </c>
      <c r="D90" s="454" t="s">
        <v>220</v>
      </c>
      <c r="E90" s="456">
        <v>6</v>
      </c>
      <c r="F90" s="457" t="s">
        <v>17</v>
      </c>
      <c r="G90" s="458">
        <v>2</v>
      </c>
      <c r="H90" s="459">
        <v>6</v>
      </c>
      <c r="I90" s="457" t="s">
        <v>17</v>
      </c>
      <c r="J90" s="458">
        <v>1</v>
      </c>
      <c r="K90" s="459"/>
      <c r="L90" s="457" t="s">
        <v>17</v>
      </c>
      <c r="M90" s="460"/>
      <c r="N90" s="147">
        <f>E90+H90+K90</f>
        <v>12</v>
      </c>
      <c r="O90" s="148" t="s">
        <v>17</v>
      </c>
      <c r="P90" s="169">
        <f>G90+J90+M90</f>
        <v>3</v>
      </c>
      <c r="Q90" s="168">
        <f>SUM(AG90:AI90)</f>
        <v>2</v>
      </c>
      <c r="R90" s="234" t="s">
        <v>17</v>
      </c>
      <c r="S90" s="149">
        <f>SUM(AJ90:AL90)</f>
        <v>0</v>
      </c>
      <c r="T90" s="122">
        <f>IF(Q90&gt;S90,1,0)</f>
        <v>1</v>
      </c>
      <c r="U90" s="123">
        <f>IF(S90&gt;Q90,1,0)</f>
        <v>0</v>
      </c>
      <c r="V90" s="110"/>
      <c r="W90" s="103">
        <v>10</v>
      </c>
      <c r="X90" s="104" t="str">
        <f t="shared" si="13"/>
        <v>Proskovice B</v>
      </c>
      <c r="AB90" s="248" t="str">
        <f t="shared" si="14"/>
        <v>Proskovice B</v>
      </c>
      <c r="AG90" s="124">
        <f>IF(E90&gt;G90,1,0)</f>
        <v>1</v>
      </c>
      <c r="AH90" s="124">
        <f>IF(H90&gt;J90,1,0)</f>
        <v>1</v>
      </c>
      <c r="AI90" s="124">
        <f>IF(K90+M90&gt;0,IF(K90&gt;M90,1,0),0)</f>
        <v>0</v>
      </c>
      <c r="AJ90" s="124">
        <f>IF(G90&gt;E90,1,0)</f>
        <v>0</v>
      </c>
      <c r="AK90" s="124">
        <f>IF(J90&gt;H90,1,0)</f>
        <v>0</v>
      </c>
      <c r="AL90" s="124">
        <f>IF(K90+M90&gt;0,IF(M90&gt;K90,1,0),0)</f>
        <v>0</v>
      </c>
    </row>
    <row r="91" spans="2:38" ht="24.75" customHeight="1">
      <c r="B91" s="572" t="s">
        <v>61</v>
      </c>
      <c r="C91" s="461" t="s">
        <v>231</v>
      </c>
      <c r="D91" s="455" t="s">
        <v>134</v>
      </c>
      <c r="E91" s="551">
        <v>6</v>
      </c>
      <c r="F91" s="545" t="s">
        <v>17</v>
      </c>
      <c r="G91" s="547">
        <v>7</v>
      </c>
      <c r="H91" s="549">
        <v>6</v>
      </c>
      <c r="I91" s="545" t="s">
        <v>17</v>
      </c>
      <c r="J91" s="547">
        <v>1</v>
      </c>
      <c r="K91" s="549">
        <v>6</v>
      </c>
      <c r="L91" s="545" t="s">
        <v>17</v>
      </c>
      <c r="M91" s="543">
        <v>1</v>
      </c>
      <c r="N91" s="577">
        <f>E91+H91+K91</f>
        <v>18</v>
      </c>
      <c r="O91" s="555" t="s">
        <v>17</v>
      </c>
      <c r="P91" s="557">
        <f>G91+J91+M91</f>
        <v>9</v>
      </c>
      <c r="Q91" s="559">
        <f>SUM(AG91:AI91)</f>
        <v>2</v>
      </c>
      <c r="R91" s="561" t="s">
        <v>17</v>
      </c>
      <c r="S91" s="563">
        <f>SUM(AJ91:AL91)</f>
        <v>1</v>
      </c>
      <c r="T91" s="565">
        <f>IF(Q91&gt;S91,1,0)</f>
        <v>1</v>
      </c>
      <c r="U91" s="553">
        <f>IF(S91&gt;Q91,1,0)</f>
        <v>0</v>
      </c>
      <c r="V91" s="125"/>
      <c r="AG91" s="124">
        <f>IF(E91&gt;G91,1,0)</f>
        <v>0</v>
      </c>
      <c r="AH91" s="124">
        <f>IF(H91&gt;J91,1,0)</f>
        <v>1</v>
      </c>
      <c r="AI91" s="124">
        <f>IF(K91+M91&gt;0,IF(K91&gt;M91,1,0),0)</f>
        <v>1</v>
      </c>
      <c r="AJ91" s="124">
        <f>IF(G91&gt;E91,1,0)</f>
        <v>1</v>
      </c>
      <c r="AK91" s="124">
        <f>IF(J91&gt;H91,1,0)</f>
        <v>0</v>
      </c>
      <c r="AL91" s="124">
        <f>IF(K91+M91&gt;0,IF(M91&gt;K91,1,0),0)</f>
        <v>0</v>
      </c>
    </row>
    <row r="92" spans="2:22" ht="24.75" customHeight="1">
      <c r="B92" s="573"/>
      <c r="C92" s="462" t="s">
        <v>183</v>
      </c>
      <c r="D92" s="463" t="s">
        <v>220</v>
      </c>
      <c r="E92" s="552"/>
      <c r="F92" s="546"/>
      <c r="G92" s="548"/>
      <c r="H92" s="550"/>
      <c r="I92" s="546"/>
      <c r="J92" s="548"/>
      <c r="K92" s="550"/>
      <c r="L92" s="546"/>
      <c r="M92" s="544"/>
      <c r="N92" s="578"/>
      <c r="O92" s="556"/>
      <c r="P92" s="558"/>
      <c r="Q92" s="560"/>
      <c r="R92" s="562"/>
      <c r="S92" s="564"/>
      <c r="T92" s="566"/>
      <c r="U92" s="554"/>
      <c r="V92" s="125"/>
    </row>
    <row r="93" spans="2:22" ht="24.75" customHeight="1">
      <c r="B93" s="126"/>
      <c r="C93" s="150" t="s">
        <v>65</v>
      </c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1">
        <f>SUM(N89:N92)</f>
        <v>42</v>
      </c>
      <c r="O93" s="234" t="s">
        <v>17</v>
      </c>
      <c r="P93" s="153">
        <f>SUM(P89:P92)</f>
        <v>16</v>
      </c>
      <c r="Q93" s="152">
        <f>SUM(Q89:Q92)</f>
        <v>6</v>
      </c>
      <c r="R93" s="154" t="s">
        <v>17</v>
      </c>
      <c r="S93" s="172">
        <f>SUM(S89:S92)</f>
        <v>1</v>
      </c>
      <c r="T93" s="122">
        <f>SUM(T89:T92)</f>
        <v>3</v>
      </c>
      <c r="U93" s="123">
        <f>SUM(U89:U92)</f>
        <v>0</v>
      </c>
      <c r="V93" s="110"/>
    </row>
    <row r="94" spans="2:22" ht="24.75" customHeight="1">
      <c r="B94" s="126"/>
      <c r="C94" s="8" t="s">
        <v>66</v>
      </c>
      <c r="D94" s="132" t="str">
        <f>IF(T93&gt;U93,D84,IF(U93&gt;T93,D85,IF(U93+T93=0," ","CHYBA ZADÁNÍ")))</f>
        <v>Hrabová</v>
      </c>
      <c r="E94" s="127"/>
      <c r="F94" s="127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8"/>
      <c r="V94" s="133"/>
    </row>
    <row r="95" spans="2:22" ht="24.75" customHeight="1">
      <c r="B95" s="126"/>
      <c r="C95" s="8" t="s">
        <v>67</v>
      </c>
      <c r="G95" s="135"/>
      <c r="H95" s="135"/>
      <c r="I95" s="135"/>
      <c r="J95" s="135"/>
      <c r="K95" s="135"/>
      <c r="L95" s="135"/>
      <c r="M95" s="135"/>
      <c r="N95" s="133"/>
      <c r="O95" s="133"/>
      <c r="Q95" s="136"/>
      <c r="R95" s="136"/>
      <c r="S95" s="135"/>
      <c r="T95" s="135"/>
      <c r="U95" s="135"/>
      <c r="V95" s="133"/>
    </row>
    <row r="96" spans="3:21" ht="15">
      <c r="C96" s="136"/>
      <c r="D96" s="136"/>
      <c r="E96" s="136"/>
      <c r="F96" s="136"/>
      <c r="G96" s="136"/>
      <c r="H96" s="136"/>
      <c r="I96" s="136"/>
      <c r="J96" s="141" t="s">
        <v>52</v>
      </c>
      <c r="K96" s="141"/>
      <c r="L96" s="141"/>
      <c r="M96" s="136"/>
      <c r="N96" s="136"/>
      <c r="O96" s="136"/>
      <c r="P96" s="136"/>
      <c r="Q96" s="136"/>
      <c r="R96" s="136"/>
      <c r="S96" s="136"/>
      <c r="T96" s="141" t="s">
        <v>54</v>
      </c>
      <c r="U96" s="136"/>
    </row>
    <row r="97" spans="3:21" ht="15">
      <c r="C97" s="142" t="s">
        <v>68</v>
      </c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</row>
    <row r="101" spans="2:21" ht="26.25">
      <c r="B101" s="109"/>
      <c r="C101" s="109"/>
      <c r="D101" s="109"/>
      <c r="E101" s="109"/>
      <c r="F101" s="137" t="s">
        <v>38</v>
      </c>
      <c r="G101" s="109"/>
      <c r="H101" s="138"/>
      <c r="I101" s="138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</row>
    <row r="102" spans="6:9" ht="26.25">
      <c r="F102" s="88"/>
      <c r="H102" s="89"/>
      <c r="I102" s="89"/>
    </row>
    <row r="103" spans="3:24" ht="21">
      <c r="C103" s="90" t="s">
        <v>39</v>
      </c>
      <c r="D103" s="91" t="s">
        <v>40</v>
      </c>
      <c r="E103" s="90"/>
      <c r="F103" s="90"/>
      <c r="G103" s="90"/>
      <c r="H103" s="90"/>
      <c r="I103" s="90"/>
      <c r="J103" s="90"/>
      <c r="K103" s="90"/>
      <c r="L103" s="90"/>
      <c r="P103" s="580" t="s">
        <v>41</v>
      </c>
      <c r="Q103" s="580"/>
      <c r="R103" s="92"/>
      <c r="S103" s="92"/>
      <c r="T103" s="581">
        <f>'Utkání-výsledky'!$K$1</f>
        <v>2015</v>
      </c>
      <c r="U103" s="581"/>
      <c r="X103" s="93" t="s">
        <v>0</v>
      </c>
    </row>
    <row r="104" spans="3:32" ht="18.75">
      <c r="C104" s="94" t="s">
        <v>42</v>
      </c>
      <c r="D104" s="139"/>
      <c r="N104" s="96">
        <v>2</v>
      </c>
      <c r="P104" s="582" t="str">
        <f>IF(N104=1,P106,IF(N104=2,P107,IF(N104=3,P108,IF(N104=4,P109,IF(N104=5,P110,IF(N104=6,P111," "))))))</f>
        <v>MUŽI  II.</v>
      </c>
      <c r="Q104" s="583"/>
      <c r="R104" s="583"/>
      <c r="S104" s="583"/>
      <c r="T104" s="583"/>
      <c r="U104" s="584"/>
      <c r="W104" s="97" t="s">
        <v>1</v>
      </c>
      <c r="X104" s="94" t="s">
        <v>2</v>
      </c>
      <c r="AA104" s="1" t="str">
        <f aca="true" t="shared" si="15" ref="AA104:AF104">AA29</f>
        <v>Muži I.</v>
      </c>
      <c r="AB104" s="1" t="str">
        <f t="shared" si="15"/>
        <v>Muži II. </v>
      </c>
      <c r="AC104" s="1" t="str">
        <f t="shared" si="15"/>
        <v>Neobsazeno</v>
      </c>
      <c r="AD104" s="1" t="str">
        <f t="shared" si="15"/>
        <v>Veterání I.</v>
      </c>
      <c r="AE104" s="1" t="str">
        <f t="shared" si="15"/>
        <v>Veterání II.</v>
      </c>
      <c r="AF104" s="1" t="str">
        <f t="shared" si="15"/>
        <v>Ženy</v>
      </c>
    </row>
    <row r="105" spans="3:21" ht="15">
      <c r="C105" s="94"/>
      <c r="D105" s="99"/>
      <c r="E105" s="99"/>
      <c r="F105" s="99"/>
      <c r="G105" s="94"/>
      <c r="H105" s="94"/>
      <c r="I105" s="94"/>
      <c r="J105" s="99"/>
      <c r="K105" s="99"/>
      <c r="L105" s="99"/>
      <c r="M105" s="94"/>
      <c r="N105" s="94"/>
      <c r="O105" s="94"/>
      <c r="P105" s="100"/>
      <c r="Q105" s="100"/>
      <c r="R105" s="100"/>
      <c r="S105" s="94"/>
      <c r="T105" s="94"/>
      <c r="U105" s="99"/>
    </row>
    <row r="106" spans="3:32" ht="15.75">
      <c r="C106" s="94" t="s">
        <v>47</v>
      </c>
      <c r="D106" s="140"/>
      <c r="E106" s="101"/>
      <c r="F106" s="101"/>
      <c r="N106" s="102">
        <v>1</v>
      </c>
      <c r="P106" s="571" t="s">
        <v>48</v>
      </c>
      <c r="Q106" s="571"/>
      <c r="R106" s="571"/>
      <c r="S106" s="571"/>
      <c r="T106" s="571"/>
      <c r="U106" s="571"/>
      <c r="W106" s="103">
        <v>1</v>
      </c>
      <c r="X106" s="104" t="str">
        <f>IF($N$4=1,AA106,IF($N$4=2,AB106,IF($N$4=3,AC106,IF($N$4=4,AD106,IF($N$4=5,AE106,IF($N$4=6,AF106," "))))))</f>
        <v>Mexico</v>
      </c>
      <c r="AA106" s="1">
        <f aca="true" t="shared" si="16" ref="AA106:AF113">AA81</f>
        <v>0</v>
      </c>
      <c r="AB106" s="248" t="str">
        <f>AB6</f>
        <v>Mexico</v>
      </c>
      <c r="AC106" s="1">
        <f t="shared" si="16"/>
        <v>0</v>
      </c>
      <c r="AD106" s="1">
        <f t="shared" si="16"/>
        <v>0</v>
      </c>
      <c r="AE106" s="1">
        <f t="shared" si="16"/>
        <v>0</v>
      </c>
      <c r="AF106" s="1">
        <f t="shared" si="16"/>
        <v>0</v>
      </c>
    </row>
    <row r="107" spans="3:32" ht="15">
      <c r="C107" s="94" t="s">
        <v>49</v>
      </c>
      <c r="D107" s="183"/>
      <c r="E107" s="106"/>
      <c r="F107" s="106"/>
      <c r="N107" s="102">
        <v>2</v>
      </c>
      <c r="P107" s="570" t="s">
        <v>50</v>
      </c>
      <c r="Q107" s="571"/>
      <c r="R107" s="571"/>
      <c r="S107" s="571"/>
      <c r="T107" s="571"/>
      <c r="U107" s="571"/>
      <c r="W107" s="103">
        <v>2</v>
      </c>
      <c r="X107" s="104" t="str">
        <f aca="true" t="shared" si="17" ref="X107:X115">IF($N$4=1,AA107,IF($N$4=2,AB107,IF($N$4=3,AC107,IF($N$4=4,AD107,IF($N$4=5,AE107,IF($N$4=6,AF107," "))))))</f>
        <v>Stará Ves</v>
      </c>
      <c r="AA107" s="1">
        <f t="shared" si="16"/>
        <v>0</v>
      </c>
      <c r="AB107" s="248" t="str">
        <f aca="true" t="shared" si="18" ref="AB107:AB115">AB7</f>
        <v>Stará Ves</v>
      </c>
      <c r="AC107" s="1">
        <f t="shared" si="16"/>
        <v>0</v>
      </c>
      <c r="AD107" s="1">
        <f t="shared" si="16"/>
        <v>0</v>
      </c>
      <c r="AE107" s="1">
        <f t="shared" si="16"/>
        <v>0</v>
      </c>
      <c r="AF107" s="1">
        <f t="shared" si="16"/>
        <v>0</v>
      </c>
    </row>
    <row r="108" spans="3:32" ht="15">
      <c r="C108" s="94"/>
      <c r="N108" s="102">
        <v>3</v>
      </c>
      <c r="P108" s="570" t="s">
        <v>109</v>
      </c>
      <c r="Q108" s="571"/>
      <c r="R108" s="571"/>
      <c r="S108" s="571"/>
      <c r="T108" s="571"/>
      <c r="U108" s="571"/>
      <c r="W108" s="103">
        <v>3</v>
      </c>
      <c r="X108" s="104" t="str">
        <f t="shared" si="17"/>
        <v>Hukvaldy</v>
      </c>
      <c r="AA108" s="1">
        <f t="shared" si="16"/>
        <v>0</v>
      </c>
      <c r="AB108" s="248" t="str">
        <f t="shared" si="18"/>
        <v>Hukvaldy</v>
      </c>
      <c r="AC108" s="1">
        <f t="shared" si="16"/>
        <v>0</v>
      </c>
      <c r="AD108" s="1">
        <f t="shared" si="16"/>
        <v>0</v>
      </c>
      <c r="AE108" s="1">
        <f t="shared" si="16"/>
        <v>0</v>
      </c>
      <c r="AF108" s="1">
        <f t="shared" si="16"/>
        <v>0</v>
      </c>
    </row>
    <row r="109" spans="2:32" ht="18.75">
      <c r="B109" s="107">
        <v>5</v>
      </c>
      <c r="C109" s="90" t="s">
        <v>52</v>
      </c>
      <c r="D109" s="307" t="str">
        <f>VLOOKUP(B109,W106:X115,2)</f>
        <v>Hrabůvka B</v>
      </c>
      <c r="E109" s="308"/>
      <c r="F109" s="308"/>
      <c r="G109" s="308"/>
      <c r="H109" s="308"/>
      <c r="I109" s="309"/>
      <c r="N109" s="102">
        <v>4</v>
      </c>
      <c r="P109" s="574" t="s">
        <v>51</v>
      </c>
      <c r="Q109" s="574"/>
      <c r="R109" s="574"/>
      <c r="S109" s="574"/>
      <c r="T109" s="574"/>
      <c r="U109" s="574"/>
      <c r="W109" s="103">
        <v>4</v>
      </c>
      <c r="X109" s="104" t="str">
        <f t="shared" si="17"/>
        <v>Hrabová</v>
      </c>
      <c r="AA109" s="1">
        <f t="shared" si="16"/>
        <v>0</v>
      </c>
      <c r="AB109" s="248" t="str">
        <f t="shared" si="18"/>
        <v>Hrabová</v>
      </c>
      <c r="AC109" s="1">
        <f t="shared" si="16"/>
        <v>0</v>
      </c>
      <c r="AD109" s="1">
        <f t="shared" si="16"/>
        <v>0</v>
      </c>
      <c r="AE109" s="1">
        <f t="shared" si="16"/>
        <v>0</v>
      </c>
      <c r="AF109" s="1">
        <f t="shared" si="16"/>
        <v>0</v>
      </c>
    </row>
    <row r="110" spans="2:32" ht="18.75">
      <c r="B110" s="107">
        <v>6</v>
      </c>
      <c r="C110" s="90" t="s">
        <v>54</v>
      </c>
      <c r="D110" s="307" t="str">
        <f>VLOOKUP(B110,W106:X115,2)</f>
        <v>Výškovice B</v>
      </c>
      <c r="E110" s="308"/>
      <c r="F110" s="308"/>
      <c r="G110" s="308"/>
      <c r="H110" s="308"/>
      <c r="I110" s="309"/>
      <c r="N110" s="102">
        <v>5</v>
      </c>
      <c r="P110" s="574" t="s">
        <v>53</v>
      </c>
      <c r="Q110" s="574"/>
      <c r="R110" s="574"/>
      <c r="S110" s="574"/>
      <c r="T110" s="574"/>
      <c r="U110" s="574"/>
      <c r="W110" s="103">
        <v>5</v>
      </c>
      <c r="X110" s="104" t="str">
        <f t="shared" si="17"/>
        <v>Hrabůvka B</v>
      </c>
      <c r="AA110" s="1">
        <f t="shared" si="16"/>
        <v>0</v>
      </c>
      <c r="AB110" s="248" t="str">
        <f t="shared" si="18"/>
        <v>Hrabůvka B</v>
      </c>
      <c r="AC110" s="1">
        <f t="shared" si="16"/>
        <v>0</v>
      </c>
      <c r="AD110" s="1">
        <f t="shared" si="16"/>
        <v>0</v>
      </c>
      <c r="AE110" s="1">
        <f t="shared" si="16"/>
        <v>0</v>
      </c>
      <c r="AF110" s="1">
        <f t="shared" si="16"/>
        <v>0</v>
      </c>
    </row>
    <row r="111" spans="14:32" ht="15">
      <c r="N111" s="102">
        <v>6</v>
      </c>
      <c r="P111" s="574" t="s">
        <v>55</v>
      </c>
      <c r="Q111" s="574"/>
      <c r="R111" s="574"/>
      <c r="S111" s="574"/>
      <c r="T111" s="574"/>
      <c r="U111" s="574"/>
      <c r="W111" s="103">
        <v>6</v>
      </c>
      <c r="X111" s="104" t="str">
        <f t="shared" si="17"/>
        <v>Výškovice B</v>
      </c>
      <c r="AA111" s="1">
        <f t="shared" si="16"/>
        <v>0</v>
      </c>
      <c r="AB111" s="248" t="str">
        <f t="shared" si="18"/>
        <v>Výškovice B</v>
      </c>
      <c r="AC111" s="1">
        <f t="shared" si="16"/>
        <v>0</v>
      </c>
      <c r="AD111" s="1">
        <f t="shared" si="16"/>
        <v>0</v>
      </c>
      <c r="AE111" s="1">
        <f t="shared" si="16"/>
        <v>0</v>
      </c>
      <c r="AF111" s="1">
        <f t="shared" si="16"/>
        <v>0</v>
      </c>
    </row>
    <row r="112" spans="3:32" ht="15">
      <c r="C112" s="108" t="s">
        <v>56</v>
      </c>
      <c r="D112" s="109"/>
      <c r="E112" s="575" t="s">
        <v>57</v>
      </c>
      <c r="F112" s="576"/>
      <c r="G112" s="576"/>
      <c r="H112" s="576"/>
      <c r="I112" s="576"/>
      <c r="J112" s="576"/>
      <c r="K112" s="576"/>
      <c r="L112" s="576"/>
      <c r="M112" s="576"/>
      <c r="N112" s="576" t="s">
        <v>58</v>
      </c>
      <c r="O112" s="576"/>
      <c r="P112" s="576"/>
      <c r="Q112" s="576"/>
      <c r="R112" s="576"/>
      <c r="S112" s="576"/>
      <c r="T112" s="576"/>
      <c r="U112" s="576"/>
      <c r="V112" s="110"/>
      <c r="W112" s="103">
        <v>7</v>
      </c>
      <c r="X112" s="104" t="str">
        <f t="shared" si="17"/>
        <v>Krmelín B</v>
      </c>
      <c r="AA112" s="1">
        <f t="shared" si="16"/>
        <v>0</v>
      </c>
      <c r="AB112" s="248" t="str">
        <f t="shared" si="18"/>
        <v>Krmelín B</v>
      </c>
      <c r="AC112" s="1">
        <f t="shared" si="16"/>
        <v>0</v>
      </c>
      <c r="AD112" s="1">
        <f t="shared" si="16"/>
        <v>0</v>
      </c>
      <c r="AE112" s="1">
        <f t="shared" si="16"/>
        <v>0</v>
      </c>
      <c r="AF112" s="1">
        <f t="shared" si="16"/>
        <v>0</v>
      </c>
    </row>
    <row r="113" spans="2:38" ht="15">
      <c r="B113" s="112"/>
      <c r="C113" s="113" t="s">
        <v>7</v>
      </c>
      <c r="D113" s="114" t="s">
        <v>8</v>
      </c>
      <c r="E113" s="579" t="s">
        <v>59</v>
      </c>
      <c r="F113" s="568"/>
      <c r="G113" s="569"/>
      <c r="H113" s="567" t="s">
        <v>60</v>
      </c>
      <c r="I113" s="568"/>
      <c r="J113" s="569" t="s">
        <v>60</v>
      </c>
      <c r="K113" s="567" t="s">
        <v>61</v>
      </c>
      <c r="L113" s="568"/>
      <c r="M113" s="568" t="s">
        <v>61</v>
      </c>
      <c r="N113" s="567" t="s">
        <v>62</v>
      </c>
      <c r="O113" s="568"/>
      <c r="P113" s="569"/>
      <c r="Q113" s="567" t="s">
        <v>63</v>
      </c>
      <c r="R113" s="568"/>
      <c r="S113" s="569"/>
      <c r="T113" s="115" t="s">
        <v>64</v>
      </c>
      <c r="U113" s="116"/>
      <c r="V113" s="117"/>
      <c r="W113" s="103">
        <v>8</v>
      </c>
      <c r="X113" s="104" t="str">
        <f t="shared" si="17"/>
        <v>Volný LOS</v>
      </c>
      <c r="AA113" s="1">
        <f t="shared" si="16"/>
        <v>0</v>
      </c>
      <c r="AB113" s="248" t="str">
        <f t="shared" si="18"/>
        <v>Volný LOS</v>
      </c>
      <c r="AC113" s="1">
        <f t="shared" si="16"/>
        <v>0</v>
      </c>
      <c r="AD113" s="1">
        <f t="shared" si="16"/>
        <v>0</v>
      </c>
      <c r="AE113" s="1">
        <f t="shared" si="16"/>
        <v>0</v>
      </c>
      <c r="AF113" s="1">
        <f t="shared" si="16"/>
        <v>0</v>
      </c>
      <c r="AG113" s="9" t="s">
        <v>59</v>
      </c>
      <c r="AH113" s="9" t="s">
        <v>60</v>
      </c>
      <c r="AI113" s="9" t="s">
        <v>61</v>
      </c>
      <c r="AJ113" s="9" t="s">
        <v>59</v>
      </c>
      <c r="AK113" s="9" t="s">
        <v>60</v>
      </c>
      <c r="AL113" s="9" t="s">
        <v>61</v>
      </c>
    </row>
    <row r="114" spans="2:38" ht="24.75" customHeight="1">
      <c r="B114" s="118" t="s">
        <v>59</v>
      </c>
      <c r="C114" s="448" t="s">
        <v>221</v>
      </c>
      <c r="D114" s="428" t="s">
        <v>214</v>
      </c>
      <c r="E114" s="429">
        <v>6</v>
      </c>
      <c r="F114" s="144" t="s">
        <v>17</v>
      </c>
      <c r="G114" s="430">
        <v>3</v>
      </c>
      <c r="H114" s="231">
        <v>7</v>
      </c>
      <c r="I114" s="232" t="s">
        <v>17</v>
      </c>
      <c r="J114" s="431">
        <v>5</v>
      </c>
      <c r="K114" s="145"/>
      <c r="L114" s="144" t="s">
        <v>17</v>
      </c>
      <c r="M114" s="233"/>
      <c r="N114" s="168">
        <f>E114+H114+K114</f>
        <v>13</v>
      </c>
      <c r="O114" s="234" t="s">
        <v>17</v>
      </c>
      <c r="P114" s="149">
        <f>G114+J114+M114</f>
        <v>8</v>
      </c>
      <c r="Q114" s="147">
        <f>SUM(AG114:AI114)</f>
        <v>2</v>
      </c>
      <c r="R114" s="148" t="s">
        <v>17</v>
      </c>
      <c r="S114" s="169">
        <f>SUM(AJ114:AL114)</f>
        <v>0</v>
      </c>
      <c r="T114" s="122">
        <f>IF(Q114&gt;S114,1,0)</f>
        <v>1</v>
      </c>
      <c r="U114" s="123">
        <f>IF(S114&gt;Q114,1,0)</f>
        <v>0</v>
      </c>
      <c r="V114" s="110"/>
      <c r="W114" s="103">
        <v>9</v>
      </c>
      <c r="X114" s="104" t="str">
        <f t="shared" si="17"/>
        <v>Nová Bělá</v>
      </c>
      <c r="AB114" s="248" t="str">
        <f t="shared" si="18"/>
        <v>Nová Bělá</v>
      </c>
      <c r="AG114" s="124">
        <f>IF(E114&gt;G114,1,0)</f>
        <v>1</v>
      </c>
      <c r="AH114" s="124">
        <f>IF(H114&gt;J114,1,0)</f>
        <v>1</v>
      </c>
      <c r="AI114" s="124">
        <f>IF(K114+M114&gt;0,IF(K114&gt;M114,1,0),0)</f>
        <v>0</v>
      </c>
      <c r="AJ114" s="124">
        <f>IF(G114&gt;E114,1,0)</f>
        <v>0</v>
      </c>
      <c r="AK114" s="124">
        <f>IF(J114&gt;H114,1,0)</f>
        <v>0</v>
      </c>
      <c r="AL114" s="124">
        <f>IF(K114+M114&gt;0,IF(M114&gt;K114,1,0),0)</f>
        <v>0</v>
      </c>
    </row>
    <row r="115" spans="2:38" ht="24.75" customHeight="1">
      <c r="B115" s="118" t="s">
        <v>60</v>
      </c>
      <c r="C115" s="449" t="s">
        <v>222</v>
      </c>
      <c r="D115" s="433" t="s">
        <v>216</v>
      </c>
      <c r="E115" s="434">
        <v>0</v>
      </c>
      <c r="F115" s="232" t="s">
        <v>17</v>
      </c>
      <c r="G115" s="431">
        <v>6</v>
      </c>
      <c r="H115" s="145">
        <v>0</v>
      </c>
      <c r="I115" s="144" t="s">
        <v>17</v>
      </c>
      <c r="J115" s="430">
        <v>6</v>
      </c>
      <c r="K115" s="231"/>
      <c r="L115" s="232" t="s">
        <v>17</v>
      </c>
      <c r="M115" s="146"/>
      <c r="N115" s="147">
        <f>E115+H115+K115</f>
        <v>0</v>
      </c>
      <c r="O115" s="148" t="s">
        <v>17</v>
      </c>
      <c r="P115" s="169">
        <f>G115+J115+M115</f>
        <v>12</v>
      </c>
      <c r="Q115" s="168">
        <f>SUM(AG115:AI115)</f>
        <v>0</v>
      </c>
      <c r="R115" s="234" t="s">
        <v>17</v>
      </c>
      <c r="S115" s="149">
        <f>SUM(AJ115:AL115)</f>
        <v>2</v>
      </c>
      <c r="T115" s="122">
        <f>IF(Q115&gt;S115,1,0)</f>
        <v>0</v>
      </c>
      <c r="U115" s="123">
        <f>IF(S115&gt;Q115,1,0)</f>
        <v>1</v>
      </c>
      <c r="V115" s="110"/>
      <c r="W115" s="103">
        <v>10</v>
      </c>
      <c r="X115" s="104" t="str">
        <f t="shared" si="17"/>
        <v>Proskovice B</v>
      </c>
      <c r="AB115" s="248" t="str">
        <f t="shared" si="18"/>
        <v>Proskovice B</v>
      </c>
      <c r="AG115" s="124">
        <f>IF(E115&gt;G115,1,0)</f>
        <v>0</v>
      </c>
      <c r="AH115" s="124">
        <f>IF(H115&gt;J115,1,0)</f>
        <v>0</v>
      </c>
      <c r="AI115" s="124">
        <f>IF(K115+M115&gt;0,IF(K115&gt;M115,1,0),0)</f>
        <v>0</v>
      </c>
      <c r="AJ115" s="124">
        <f>IF(G115&gt;E115,1,0)</f>
        <v>1</v>
      </c>
      <c r="AK115" s="124">
        <f>IF(J115&gt;H115,1,0)</f>
        <v>1</v>
      </c>
      <c r="AL115" s="124">
        <f>IF(K115+M115&gt;0,IF(M115&gt;K115,1,0),0)</f>
        <v>0</v>
      </c>
    </row>
    <row r="116" spans="2:38" ht="24.75" customHeight="1">
      <c r="B116" s="572" t="s">
        <v>61</v>
      </c>
      <c r="C116" s="450" t="s">
        <v>221</v>
      </c>
      <c r="D116" s="451" t="s">
        <v>214</v>
      </c>
      <c r="E116" s="436">
        <v>6</v>
      </c>
      <c r="F116" s="295" t="s">
        <v>17</v>
      </c>
      <c r="G116" s="437">
        <v>4</v>
      </c>
      <c r="H116" s="438">
        <v>2</v>
      </c>
      <c r="I116" s="439" t="s">
        <v>17</v>
      </c>
      <c r="J116" s="440">
        <v>6</v>
      </c>
      <c r="K116" s="293">
        <v>6</v>
      </c>
      <c r="L116" s="295" t="s">
        <v>17</v>
      </c>
      <c r="M116" s="297">
        <v>7</v>
      </c>
      <c r="N116" s="577">
        <f>E116+H116+K116</f>
        <v>14</v>
      </c>
      <c r="O116" s="555" t="s">
        <v>17</v>
      </c>
      <c r="P116" s="557">
        <f>G116+J116+M116</f>
        <v>17</v>
      </c>
      <c r="Q116" s="559">
        <f>SUM(AG116:AI116)</f>
        <v>1</v>
      </c>
      <c r="R116" s="561" t="s">
        <v>17</v>
      </c>
      <c r="S116" s="563">
        <f>SUM(AJ116:AL116)</f>
        <v>2</v>
      </c>
      <c r="T116" s="565">
        <f>IF(Q116&gt;S116,1,0)</f>
        <v>0</v>
      </c>
      <c r="U116" s="553">
        <f>IF(S116&gt;Q116,1,0)</f>
        <v>1</v>
      </c>
      <c r="V116" s="125"/>
      <c r="AG116" s="124">
        <f>IF(E116&gt;G116,1,0)</f>
        <v>1</v>
      </c>
      <c r="AH116" s="124">
        <f>IF(H116&gt;J116,1,0)</f>
        <v>0</v>
      </c>
      <c r="AI116" s="124">
        <f>IF(K116+M116&gt;0,IF(K116&gt;M116,1,0),0)</f>
        <v>0</v>
      </c>
      <c r="AJ116" s="124">
        <f>IF(G116&gt;E116,1,0)</f>
        <v>0</v>
      </c>
      <c r="AK116" s="124">
        <f>IF(J116&gt;H116,1,0)</f>
        <v>1</v>
      </c>
      <c r="AL116" s="124">
        <f>IF(K116+M116&gt;0,IF(M116&gt;K116,1,0),0)</f>
        <v>1</v>
      </c>
    </row>
    <row r="117" spans="2:25" ht="24.75" customHeight="1">
      <c r="B117" s="573"/>
      <c r="C117" s="452" t="s">
        <v>223</v>
      </c>
      <c r="D117" s="453" t="s">
        <v>216</v>
      </c>
      <c r="E117" s="443"/>
      <c r="F117" s="296"/>
      <c r="G117" s="444"/>
      <c r="H117" s="445"/>
      <c r="I117" s="446"/>
      <c r="J117" s="447"/>
      <c r="K117" s="294"/>
      <c r="L117" s="296"/>
      <c r="M117" s="298"/>
      <c r="N117" s="578"/>
      <c r="O117" s="556"/>
      <c r="P117" s="558"/>
      <c r="Q117" s="560"/>
      <c r="R117" s="562"/>
      <c r="S117" s="564"/>
      <c r="T117" s="566"/>
      <c r="U117" s="554"/>
      <c r="V117" s="125"/>
      <c r="Y117" s="483"/>
    </row>
    <row r="118" spans="2:25" ht="24.75" customHeight="1">
      <c r="B118" s="126"/>
      <c r="C118" s="150" t="s">
        <v>65</v>
      </c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1">
        <f>SUM(N114:N117)</f>
        <v>27</v>
      </c>
      <c r="O118" s="234" t="s">
        <v>17</v>
      </c>
      <c r="P118" s="153">
        <f>SUM(P114:P117)</f>
        <v>37</v>
      </c>
      <c r="Q118" s="152">
        <f>SUM(Q114:Q117)</f>
        <v>3</v>
      </c>
      <c r="R118" s="154" t="s">
        <v>17</v>
      </c>
      <c r="S118" s="172">
        <f>SUM(S114:S117)</f>
        <v>4</v>
      </c>
      <c r="T118" s="122">
        <f>SUM(T114:T117)</f>
        <v>1</v>
      </c>
      <c r="U118" s="123">
        <f>SUM(U114:U117)</f>
        <v>2</v>
      </c>
      <c r="V118" s="110"/>
      <c r="Y118" s="483"/>
    </row>
    <row r="119" spans="2:25" ht="24.75" customHeight="1">
      <c r="B119" s="126"/>
      <c r="C119" s="8" t="s">
        <v>66</v>
      </c>
      <c r="D119" s="132" t="str">
        <f>IF(T118&gt;U118,D109,IF(U118&gt;T118,D110,IF(U118+T118=0," ","CHYBA ZADÁNÍ")))</f>
        <v>Výškovice B</v>
      </c>
      <c r="E119" s="127"/>
      <c r="F119" s="127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8"/>
      <c r="V119" s="133"/>
      <c r="Y119" s="483"/>
    </row>
    <row r="120" spans="2:22" ht="15">
      <c r="B120" s="126"/>
      <c r="C120" s="8" t="s">
        <v>67</v>
      </c>
      <c r="G120" s="135"/>
      <c r="H120" s="135"/>
      <c r="I120" s="135"/>
      <c r="J120" s="135"/>
      <c r="K120" s="135"/>
      <c r="L120" s="135"/>
      <c r="M120" s="135"/>
      <c r="N120" s="133"/>
      <c r="O120" s="133"/>
      <c r="Q120" s="136"/>
      <c r="R120" s="136"/>
      <c r="S120" s="135"/>
      <c r="T120" s="135"/>
      <c r="U120" s="135"/>
      <c r="V120" s="133"/>
    </row>
    <row r="121" spans="3:21" ht="15">
      <c r="C121" s="136"/>
      <c r="D121" s="136"/>
      <c r="E121" s="136"/>
      <c r="F121" s="136"/>
      <c r="G121" s="136"/>
      <c r="H121" s="136"/>
      <c r="I121" s="136"/>
      <c r="J121" s="141" t="s">
        <v>52</v>
      </c>
      <c r="K121" s="141"/>
      <c r="L121" s="141"/>
      <c r="M121" s="136"/>
      <c r="N121" s="136"/>
      <c r="O121" s="136"/>
      <c r="P121" s="136"/>
      <c r="Q121" s="136"/>
      <c r="R121" s="136"/>
      <c r="S121" s="136"/>
      <c r="T121" s="141" t="s">
        <v>54</v>
      </c>
      <c r="U121" s="136"/>
    </row>
    <row r="122" spans="3:21" ht="15">
      <c r="C122" s="142" t="s">
        <v>68</v>
      </c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</row>
  </sheetData>
  <sheetProtection selectLockedCells="1"/>
  <mergeCells count="144">
    <mergeCell ref="R91:R92"/>
    <mergeCell ref="T91:T92"/>
    <mergeCell ref="Q88:S88"/>
    <mergeCell ref="P86:U86"/>
    <mergeCell ref="N66:N67"/>
    <mergeCell ref="O66:O67"/>
    <mergeCell ref="R66:R67"/>
    <mergeCell ref="M16:M17"/>
    <mergeCell ref="K63:M63"/>
    <mergeCell ref="Q66:Q67"/>
    <mergeCell ref="E62:M62"/>
    <mergeCell ref="N62:U62"/>
    <mergeCell ref="Q63:S63"/>
    <mergeCell ref="N63:P63"/>
    <mergeCell ref="P84:U84"/>
    <mergeCell ref="P85:U85"/>
    <mergeCell ref="U66:U67"/>
    <mergeCell ref="T78:U78"/>
    <mergeCell ref="P81:U81"/>
    <mergeCell ref="P83:U83"/>
    <mergeCell ref="B91:B92"/>
    <mergeCell ref="O91:O92"/>
    <mergeCell ref="K88:M88"/>
    <mergeCell ref="N87:U87"/>
    <mergeCell ref="U91:U92"/>
    <mergeCell ref="S91:S92"/>
    <mergeCell ref="E87:M87"/>
    <mergeCell ref="P91:P92"/>
    <mergeCell ref="Q91:Q92"/>
    <mergeCell ref="N91:N92"/>
    <mergeCell ref="B66:B67"/>
    <mergeCell ref="P66:P67"/>
    <mergeCell ref="E88:G88"/>
    <mergeCell ref="H88:J88"/>
    <mergeCell ref="N88:P88"/>
    <mergeCell ref="P82:U82"/>
    <mergeCell ref="P79:U79"/>
    <mergeCell ref="T66:T67"/>
    <mergeCell ref="P78:Q78"/>
    <mergeCell ref="S66:S67"/>
    <mergeCell ref="P60:U60"/>
    <mergeCell ref="E63:G63"/>
    <mergeCell ref="P56:U56"/>
    <mergeCell ref="P57:U57"/>
    <mergeCell ref="P58:U58"/>
    <mergeCell ref="P59:U59"/>
    <mergeCell ref="P61:U61"/>
    <mergeCell ref="H63:J63"/>
    <mergeCell ref="B41:B42"/>
    <mergeCell ref="U41:U42"/>
    <mergeCell ref="N41:N42"/>
    <mergeCell ref="O41:O42"/>
    <mergeCell ref="P41:P42"/>
    <mergeCell ref="S41:S42"/>
    <mergeCell ref="T41:T42"/>
    <mergeCell ref="P34:U34"/>
    <mergeCell ref="N38:P38"/>
    <mergeCell ref="N37:U37"/>
    <mergeCell ref="P35:U35"/>
    <mergeCell ref="P29:U29"/>
    <mergeCell ref="P31:U31"/>
    <mergeCell ref="P32:U32"/>
    <mergeCell ref="P33:U33"/>
    <mergeCell ref="E12:M12"/>
    <mergeCell ref="H38:J38"/>
    <mergeCell ref="K38:M38"/>
    <mergeCell ref="E37:M37"/>
    <mergeCell ref="E16:E17"/>
    <mergeCell ref="F16:F17"/>
    <mergeCell ref="G16:G17"/>
    <mergeCell ref="H16:H17"/>
    <mergeCell ref="I16:I17"/>
    <mergeCell ref="J16:J17"/>
    <mergeCell ref="P54:U54"/>
    <mergeCell ref="Q41:Q42"/>
    <mergeCell ref="R41:R42"/>
    <mergeCell ref="K16:K17"/>
    <mergeCell ref="L16:L17"/>
    <mergeCell ref="T16:T17"/>
    <mergeCell ref="U16:U17"/>
    <mergeCell ref="P36:U36"/>
    <mergeCell ref="P53:Q53"/>
    <mergeCell ref="T53:U53"/>
    <mergeCell ref="E38:G38"/>
    <mergeCell ref="Q38:S38"/>
    <mergeCell ref="B16:B17"/>
    <mergeCell ref="K13:M13"/>
    <mergeCell ref="N13:P13"/>
    <mergeCell ref="P16:P17"/>
    <mergeCell ref="N16:N17"/>
    <mergeCell ref="O16:O17"/>
    <mergeCell ref="E13:G13"/>
    <mergeCell ref="H13:J13"/>
    <mergeCell ref="T3:U3"/>
    <mergeCell ref="P3:Q3"/>
    <mergeCell ref="P4:U4"/>
    <mergeCell ref="P9:U9"/>
    <mergeCell ref="P8:U8"/>
    <mergeCell ref="P7:U7"/>
    <mergeCell ref="P6:U6"/>
    <mergeCell ref="P103:Q103"/>
    <mergeCell ref="T103:U103"/>
    <mergeCell ref="P104:U104"/>
    <mergeCell ref="P106:U106"/>
    <mergeCell ref="AB5:AG5"/>
    <mergeCell ref="N12:U12"/>
    <mergeCell ref="R16:R17"/>
    <mergeCell ref="P28:Q28"/>
    <mergeCell ref="Q13:S13"/>
    <mergeCell ref="P11:U11"/>
    <mergeCell ref="P10:U10"/>
    <mergeCell ref="T28:U28"/>
    <mergeCell ref="S16:S17"/>
    <mergeCell ref="Q16:Q17"/>
    <mergeCell ref="B116:B117"/>
    <mergeCell ref="P109:U109"/>
    <mergeCell ref="P110:U110"/>
    <mergeCell ref="P111:U111"/>
    <mergeCell ref="E112:M112"/>
    <mergeCell ref="N112:U112"/>
    <mergeCell ref="N116:N117"/>
    <mergeCell ref="E113:G113"/>
    <mergeCell ref="H113:J113"/>
    <mergeCell ref="K113:M113"/>
    <mergeCell ref="N113:P113"/>
    <mergeCell ref="P107:U107"/>
    <mergeCell ref="P108:U108"/>
    <mergeCell ref="Q113:S113"/>
    <mergeCell ref="U116:U117"/>
    <mergeCell ref="O116:O117"/>
    <mergeCell ref="P116:P117"/>
    <mergeCell ref="Q116:Q117"/>
    <mergeCell ref="R116:R117"/>
    <mergeCell ref="S116:S117"/>
    <mergeCell ref="T116:T117"/>
    <mergeCell ref="E91:E92"/>
    <mergeCell ref="F91:F92"/>
    <mergeCell ref="G91:G92"/>
    <mergeCell ref="H91:H92"/>
    <mergeCell ref="M91:M92"/>
    <mergeCell ref="I91:I92"/>
    <mergeCell ref="J91:J92"/>
    <mergeCell ref="K91:K92"/>
    <mergeCell ref="L91:L92"/>
  </mergeCells>
  <conditionalFormatting sqref="X6:X15">
    <cfRule type="cellIs" priority="9" dxfId="0" operator="notEqual" stopIfTrue="1">
      <formula>0</formula>
    </cfRule>
  </conditionalFormatting>
  <conditionalFormatting sqref="X31:X40">
    <cfRule type="cellIs" priority="4" dxfId="0" operator="notEqual" stopIfTrue="1">
      <formula>0</formula>
    </cfRule>
  </conditionalFormatting>
  <conditionalFormatting sqref="X56:X65">
    <cfRule type="cellIs" priority="3" dxfId="0" operator="notEqual" stopIfTrue="1">
      <formula>0</formula>
    </cfRule>
  </conditionalFormatting>
  <conditionalFormatting sqref="X81:X90">
    <cfRule type="cellIs" priority="2" dxfId="0" operator="notEqual" stopIfTrue="1">
      <formula>0</formula>
    </cfRule>
  </conditionalFormatting>
  <conditionalFormatting sqref="X106:X115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L122"/>
  <sheetViews>
    <sheetView zoomScale="75" zoomScaleNormal="75" zoomScalePageLayoutView="0" workbookViewId="0" topLeftCell="A1">
      <selection activeCell="Y16" sqref="Y16"/>
    </sheetView>
  </sheetViews>
  <sheetFormatPr defaultColWidth="10.28125" defaultRowHeight="12.75"/>
  <cols>
    <col min="1" max="1" width="0.42578125" style="1" customWidth="1"/>
    <col min="2" max="2" width="3.851562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88" t="s">
        <v>38</v>
      </c>
      <c r="H1" s="89"/>
      <c r="I1" s="89"/>
    </row>
    <row r="2" spans="6:9" ht="4.5" customHeight="1">
      <c r="F2" s="88"/>
      <c r="H2" s="89"/>
      <c r="I2" s="89"/>
    </row>
    <row r="3" spans="3:24" ht="21">
      <c r="C3" s="90" t="s">
        <v>39</v>
      </c>
      <c r="D3" s="91" t="s">
        <v>40</v>
      </c>
      <c r="E3" s="90"/>
      <c r="F3" s="90"/>
      <c r="G3" s="90"/>
      <c r="H3" s="90"/>
      <c r="I3" s="90"/>
      <c r="J3" s="90"/>
      <c r="K3" s="90"/>
      <c r="L3" s="90"/>
      <c r="P3" s="580" t="s">
        <v>41</v>
      </c>
      <c r="Q3" s="580"/>
      <c r="R3" s="92"/>
      <c r="S3" s="92"/>
      <c r="T3" s="581">
        <f>'Utkání-výsledky'!$K$1</f>
        <v>2015</v>
      </c>
      <c r="U3" s="581"/>
      <c r="X3" s="93" t="s">
        <v>0</v>
      </c>
    </row>
    <row r="4" spans="3:33" ht="30">
      <c r="C4" s="94" t="s">
        <v>42</v>
      </c>
      <c r="D4" s="95"/>
      <c r="N4" s="96">
        <v>2</v>
      </c>
      <c r="P4" s="582" t="str">
        <f>IF(N4=1,P6,IF(N4=2,P7,IF(N4=3,P8,IF(N4=4,P9,IF(N4=5,P10,IF(N4=6,P11," "))))))</f>
        <v>MUŽI  II.</v>
      </c>
      <c r="Q4" s="583"/>
      <c r="R4" s="583"/>
      <c r="S4" s="583"/>
      <c r="T4" s="583"/>
      <c r="U4" s="584"/>
      <c r="W4" s="97" t="s">
        <v>1</v>
      </c>
      <c r="X4" s="98" t="s">
        <v>2</v>
      </c>
      <c r="AA4" s="1" t="s">
        <v>43</v>
      </c>
      <c r="AB4" s="291" t="s">
        <v>110</v>
      </c>
      <c r="AC4" s="292" t="s">
        <v>109</v>
      </c>
      <c r="AD4" s="292" t="s">
        <v>44</v>
      </c>
      <c r="AE4" s="292" t="s">
        <v>45</v>
      </c>
      <c r="AF4" s="292" t="s">
        <v>46</v>
      </c>
      <c r="AG4" s="292"/>
    </row>
    <row r="5" spans="3:33" ht="9" customHeight="1">
      <c r="C5" s="94"/>
      <c r="D5" s="99"/>
      <c r="E5" s="99"/>
      <c r="F5" s="99"/>
      <c r="G5" s="94"/>
      <c r="H5" s="94"/>
      <c r="I5" s="94"/>
      <c r="J5" s="99"/>
      <c r="K5" s="99"/>
      <c r="L5" s="99"/>
      <c r="M5" s="94"/>
      <c r="N5" s="94"/>
      <c r="O5" s="94"/>
      <c r="P5" s="100"/>
      <c r="Q5" s="100"/>
      <c r="R5" s="100"/>
      <c r="S5" s="94"/>
      <c r="T5" s="94"/>
      <c r="U5" s="99"/>
      <c r="AB5" s="570"/>
      <c r="AC5" s="571"/>
      <c r="AD5" s="571"/>
      <c r="AE5" s="571"/>
      <c r="AF5" s="571"/>
      <c r="AG5" s="571"/>
    </row>
    <row r="6" spans="3:32" ht="14.25" customHeight="1">
      <c r="C6" s="94" t="s">
        <v>47</v>
      </c>
      <c r="D6" s="140"/>
      <c r="E6" s="101"/>
      <c r="F6" s="101"/>
      <c r="N6" s="102">
        <v>1</v>
      </c>
      <c r="P6" s="571" t="s">
        <v>48</v>
      </c>
      <c r="Q6" s="571"/>
      <c r="R6" s="571"/>
      <c r="S6" s="571"/>
      <c r="T6" s="571"/>
      <c r="U6" s="571"/>
      <c r="W6" s="103">
        <v>1</v>
      </c>
      <c r="X6" s="104" t="str">
        <f>IF($N$4=1,AA6,IF($N$4=2,AB6,IF($N$4=3,AC6,IF($N$4=4,AD6,IF($N$4=5,AE6,IF($N$4=6,AF6," "))))))</f>
        <v>Mexico</v>
      </c>
      <c r="AB6" s="248" t="str">
        <f>'Utkání-výsledky'!N4</f>
        <v>Mexico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</row>
    <row r="7" spans="3:32" ht="16.5" customHeight="1">
      <c r="C7" s="94" t="s">
        <v>49</v>
      </c>
      <c r="D7" s="183"/>
      <c r="E7" s="106"/>
      <c r="F7" s="106"/>
      <c r="N7" s="102">
        <v>2</v>
      </c>
      <c r="P7" s="570" t="s">
        <v>50</v>
      </c>
      <c r="Q7" s="571"/>
      <c r="R7" s="571"/>
      <c r="S7" s="571"/>
      <c r="T7" s="571"/>
      <c r="U7" s="571"/>
      <c r="W7" s="103">
        <v>2</v>
      </c>
      <c r="X7" s="104" t="str">
        <f aca="true" t="shared" si="0" ref="X7:X13">IF($N$4=1,AA7,IF($N$4=2,AB7,IF($N$4=3,AC7,IF($N$4=4,AD7,IF($N$4=5,AE7,IF($N$4=6,AF7," "))))))</f>
        <v>Stará Ves</v>
      </c>
      <c r="AB7" s="248" t="str">
        <f>'Utkání-výsledky'!N5</f>
        <v>Stará Ves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</row>
    <row r="8" spans="3:32" ht="15" customHeight="1">
      <c r="C8" s="94"/>
      <c r="N8" s="102">
        <v>3</v>
      </c>
      <c r="P8" s="570" t="s">
        <v>109</v>
      </c>
      <c r="Q8" s="571"/>
      <c r="R8" s="571"/>
      <c r="S8" s="571"/>
      <c r="T8" s="571"/>
      <c r="U8" s="571"/>
      <c r="W8" s="103">
        <v>3</v>
      </c>
      <c r="X8" s="104" t="str">
        <f t="shared" si="0"/>
        <v>Hukvaldy</v>
      </c>
      <c r="AB8" s="248" t="str">
        <f>'Utkání-výsledky'!N6</f>
        <v>Hukvaldy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</row>
    <row r="9" spans="2:32" ht="18.75">
      <c r="B9" s="107">
        <v>10</v>
      </c>
      <c r="C9" s="90" t="s">
        <v>52</v>
      </c>
      <c r="D9" s="307" t="str">
        <f>VLOOKUP(B9,W6:X15,2)</f>
        <v>Proskovice B</v>
      </c>
      <c r="E9" s="305"/>
      <c r="F9" s="305"/>
      <c r="G9" s="305"/>
      <c r="H9" s="305"/>
      <c r="I9" s="306"/>
      <c r="N9" s="102">
        <v>4</v>
      </c>
      <c r="P9" s="574" t="s">
        <v>51</v>
      </c>
      <c r="Q9" s="574"/>
      <c r="R9" s="574"/>
      <c r="S9" s="574"/>
      <c r="T9" s="574"/>
      <c r="U9" s="574"/>
      <c r="W9" s="103">
        <v>4</v>
      </c>
      <c r="X9" s="104" t="str">
        <f t="shared" si="0"/>
        <v>Hrabová</v>
      </c>
      <c r="AB9" s="248" t="str">
        <f>'Utkání-výsledky'!N7</f>
        <v>Hrabová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</row>
    <row r="10" spans="2:32" ht="19.5" customHeight="1">
      <c r="B10" s="107">
        <v>6</v>
      </c>
      <c r="C10" s="90" t="s">
        <v>54</v>
      </c>
      <c r="D10" s="307" t="str">
        <f>VLOOKUP(B10,W6:X15,2)</f>
        <v>Výškovice B</v>
      </c>
      <c r="E10" s="305"/>
      <c r="F10" s="305"/>
      <c r="G10" s="305"/>
      <c r="H10" s="305"/>
      <c r="I10" s="306"/>
      <c r="N10" s="102">
        <v>5</v>
      </c>
      <c r="P10" s="574" t="s">
        <v>53</v>
      </c>
      <c r="Q10" s="574"/>
      <c r="R10" s="574"/>
      <c r="S10" s="574"/>
      <c r="T10" s="574"/>
      <c r="U10" s="574"/>
      <c r="W10" s="103">
        <v>5</v>
      </c>
      <c r="X10" s="104" t="str">
        <f t="shared" si="0"/>
        <v>Hrabůvka B</v>
      </c>
      <c r="AB10" s="248" t="str">
        <f>'Utkání-výsledky'!N8</f>
        <v>Hrabůvka B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</row>
    <row r="11" spans="14:32" ht="15.75" customHeight="1">
      <c r="N11" s="102">
        <v>6</v>
      </c>
      <c r="P11" s="574" t="s">
        <v>55</v>
      </c>
      <c r="Q11" s="574"/>
      <c r="R11" s="574"/>
      <c r="S11" s="574"/>
      <c r="T11" s="574"/>
      <c r="U11" s="574"/>
      <c r="W11" s="103">
        <v>6</v>
      </c>
      <c r="X11" s="104" t="str">
        <f t="shared" si="0"/>
        <v>Výškovice B</v>
      </c>
      <c r="AB11" s="248" t="str">
        <f>'Utkání-výsledky'!N9</f>
        <v>Výškovice B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</row>
    <row r="12" spans="3:38" ht="15">
      <c r="C12" s="108" t="s">
        <v>56</v>
      </c>
      <c r="D12" s="109"/>
      <c r="E12" s="575" t="s">
        <v>57</v>
      </c>
      <c r="F12" s="576"/>
      <c r="G12" s="576"/>
      <c r="H12" s="576"/>
      <c r="I12" s="576"/>
      <c r="J12" s="576"/>
      <c r="K12" s="576"/>
      <c r="L12" s="576"/>
      <c r="M12" s="576"/>
      <c r="N12" s="576" t="s">
        <v>58</v>
      </c>
      <c r="O12" s="576"/>
      <c r="P12" s="576"/>
      <c r="Q12" s="576"/>
      <c r="R12" s="576"/>
      <c r="S12" s="576"/>
      <c r="T12" s="576"/>
      <c r="U12" s="576"/>
      <c r="V12" s="110"/>
      <c r="W12" s="103">
        <v>7</v>
      </c>
      <c r="X12" s="104" t="str">
        <f t="shared" si="0"/>
        <v>Krmelín B</v>
      </c>
      <c r="AB12" s="248" t="str">
        <f>'Utkání-výsledky'!N10</f>
        <v>Krmelín B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94"/>
      <c r="AH12" s="111"/>
      <c r="AI12" s="111"/>
      <c r="AJ12" s="93" t="s">
        <v>0</v>
      </c>
      <c r="AK12" s="111"/>
      <c r="AL12" s="111"/>
    </row>
    <row r="13" spans="2:38" ht="21" customHeight="1">
      <c r="B13" s="112"/>
      <c r="C13" s="113" t="s">
        <v>7</v>
      </c>
      <c r="D13" s="114" t="s">
        <v>8</v>
      </c>
      <c r="E13" s="579" t="s">
        <v>59</v>
      </c>
      <c r="F13" s="568"/>
      <c r="G13" s="569"/>
      <c r="H13" s="567" t="s">
        <v>60</v>
      </c>
      <c r="I13" s="568"/>
      <c r="J13" s="569" t="s">
        <v>60</v>
      </c>
      <c r="K13" s="567" t="s">
        <v>61</v>
      </c>
      <c r="L13" s="568"/>
      <c r="M13" s="568" t="s">
        <v>61</v>
      </c>
      <c r="N13" s="567" t="s">
        <v>62</v>
      </c>
      <c r="O13" s="568"/>
      <c r="P13" s="569"/>
      <c r="Q13" s="567" t="s">
        <v>63</v>
      </c>
      <c r="R13" s="568"/>
      <c r="S13" s="569"/>
      <c r="T13" s="115" t="s">
        <v>64</v>
      </c>
      <c r="U13" s="116"/>
      <c r="V13" s="117"/>
      <c r="W13" s="103">
        <v>8</v>
      </c>
      <c r="X13" s="104" t="str">
        <f t="shared" si="0"/>
        <v>Volný LOS</v>
      </c>
      <c r="AB13" s="248" t="str">
        <f>'Utkání-výsledky'!N11</f>
        <v>Volný LOS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9" t="s">
        <v>59</v>
      </c>
      <c r="AH13" s="9" t="s">
        <v>60</v>
      </c>
      <c r="AI13" s="9" t="s">
        <v>61</v>
      </c>
      <c r="AJ13" s="9" t="s">
        <v>59</v>
      </c>
      <c r="AK13" s="9" t="s">
        <v>60</v>
      </c>
      <c r="AL13" s="9" t="s">
        <v>61</v>
      </c>
    </row>
    <row r="14" spans="2:38" ht="24.75" customHeight="1">
      <c r="B14" s="118" t="s">
        <v>59</v>
      </c>
      <c r="C14" s="448" t="s">
        <v>200</v>
      </c>
      <c r="D14" s="428" t="s">
        <v>214</v>
      </c>
      <c r="E14" s="429">
        <v>4</v>
      </c>
      <c r="F14" s="144" t="s">
        <v>17</v>
      </c>
      <c r="G14" s="430">
        <v>6</v>
      </c>
      <c r="H14" s="231">
        <v>5</v>
      </c>
      <c r="I14" s="232" t="s">
        <v>17</v>
      </c>
      <c r="J14" s="431">
        <v>7</v>
      </c>
      <c r="K14" s="145"/>
      <c r="L14" s="144" t="s">
        <v>17</v>
      </c>
      <c r="M14" s="233"/>
      <c r="N14" s="158">
        <f>E14+H14+K14</f>
        <v>9</v>
      </c>
      <c r="O14" s="159" t="s">
        <v>17</v>
      </c>
      <c r="P14" s="160">
        <f>G14+J14+M14</f>
        <v>13</v>
      </c>
      <c r="Q14" s="158">
        <f>SUM(AG14:AI14)</f>
        <v>0</v>
      </c>
      <c r="R14" s="159" t="s">
        <v>17</v>
      </c>
      <c r="S14" s="160">
        <f>SUM(AJ14:AL14)</f>
        <v>2</v>
      </c>
      <c r="T14" s="161">
        <f>IF(Q14&gt;S14,1,0)</f>
        <v>0</v>
      </c>
      <c r="U14" s="162">
        <f>IF(S14&gt;Q14,1,0)</f>
        <v>1</v>
      </c>
      <c r="V14" s="110"/>
      <c r="W14" s="103">
        <v>9</v>
      </c>
      <c r="X14" s="104" t="str">
        <f>IF($N$4=1,AA14,IF($N$4=2,AB14,IF($N$4=3,AC14,IF($N$4=4,AD14,IF($N$4=5,AE14,IF($N$4=6,AF14," "))))))</f>
        <v>Nová Bělá</v>
      </c>
      <c r="AB14" s="248" t="str">
        <f>'Utkání-výsledky'!N12</f>
        <v>Nová Bělá</v>
      </c>
      <c r="AG14" s="124">
        <f>IF(E14&gt;G14,1,0)</f>
        <v>0</v>
      </c>
      <c r="AH14" s="124">
        <f>IF(H14&gt;J14,1,0)</f>
        <v>0</v>
      </c>
      <c r="AI14" s="124">
        <f>IF(K14+M14&gt;0,IF(K14&gt;M14,1,0),0)</f>
        <v>0</v>
      </c>
      <c r="AJ14" s="124">
        <f>IF(G14&gt;E14,1,0)</f>
        <v>1</v>
      </c>
      <c r="AK14" s="124">
        <f>IF(J14&gt;H14,1,0)</f>
        <v>1</v>
      </c>
      <c r="AL14" s="124">
        <f>IF(K14+M14&gt;0,IF(M14&gt;K14,1,0),0)</f>
        <v>0</v>
      </c>
    </row>
    <row r="15" spans="2:38" ht="24" customHeight="1">
      <c r="B15" s="118" t="s">
        <v>60</v>
      </c>
      <c r="C15" s="449" t="s">
        <v>202</v>
      </c>
      <c r="D15" s="433" t="s">
        <v>216</v>
      </c>
      <c r="E15" s="434">
        <v>3</v>
      </c>
      <c r="F15" s="232" t="s">
        <v>17</v>
      </c>
      <c r="G15" s="431">
        <v>6</v>
      </c>
      <c r="H15" s="145">
        <v>3</v>
      </c>
      <c r="I15" s="144" t="s">
        <v>17</v>
      </c>
      <c r="J15" s="430">
        <v>6</v>
      </c>
      <c r="K15" s="231"/>
      <c r="L15" s="232" t="s">
        <v>17</v>
      </c>
      <c r="M15" s="146"/>
      <c r="N15" s="158">
        <f>E15+H15+K15</f>
        <v>6</v>
      </c>
      <c r="O15" s="159" t="s">
        <v>17</v>
      </c>
      <c r="P15" s="160">
        <f>G15+J15+M15</f>
        <v>12</v>
      </c>
      <c r="Q15" s="158">
        <f>SUM(AG15:AI15)</f>
        <v>0</v>
      </c>
      <c r="R15" s="159" t="s">
        <v>17</v>
      </c>
      <c r="S15" s="160">
        <f>SUM(AJ15:AL15)</f>
        <v>2</v>
      </c>
      <c r="T15" s="161">
        <f>IF(Q15&gt;S15,1,0)</f>
        <v>0</v>
      </c>
      <c r="U15" s="162">
        <f>IF(S15&gt;Q15,1,0)</f>
        <v>1</v>
      </c>
      <c r="V15" s="110"/>
      <c r="W15" s="103">
        <v>10</v>
      </c>
      <c r="X15" s="104" t="str">
        <f>IF($N$4=1,AA15,IF($N$4=2,AB15,IF($N$4=3,AC15,IF($N$4=4,AD15,IF($N$4=5,AE15,IF($N$4=6,AF15," "))))))</f>
        <v>Proskovice B</v>
      </c>
      <c r="AB15" s="248" t="str">
        <f>'Utkání-výsledky'!N13</f>
        <v>Proskovice B</v>
      </c>
      <c r="AG15" s="124">
        <f>IF(E15&gt;G15,1,0)</f>
        <v>0</v>
      </c>
      <c r="AH15" s="124">
        <f>IF(H15&gt;J15,1,0)</f>
        <v>0</v>
      </c>
      <c r="AI15" s="124">
        <f>IF(K15+M15&gt;0,IF(K15&gt;M15,1,0),0)</f>
        <v>0</v>
      </c>
      <c r="AJ15" s="124">
        <f>IF(G15&gt;E15,1,0)</f>
        <v>1</v>
      </c>
      <c r="AK15" s="124">
        <f>IF(J15&gt;H15,1,0)</f>
        <v>1</v>
      </c>
      <c r="AL15" s="124">
        <f>IF(K15+M15&gt;0,IF(M15&gt;K15,1,0),0)</f>
        <v>0</v>
      </c>
    </row>
    <row r="16" spans="2:38" ht="20.25" customHeight="1">
      <c r="B16" s="572" t="s">
        <v>61</v>
      </c>
      <c r="C16" s="450" t="s">
        <v>200</v>
      </c>
      <c r="D16" s="451" t="s">
        <v>214</v>
      </c>
      <c r="E16" s="436">
        <v>6</v>
      </c>
      <c r="F16" s="295" t="s">
        <v>17</v>
      </c>
      <c r="G16" s="437">
        <v>3</v>
      </c>
      <c r="H16" s="438">
        <v>6</v>
      </c>
      <c r="I16" s="439" t="s">
        <v>17</v>
      </c>
      <c r="J16" s="440">
        <v>3</v>
      </c>
      <c r="K16" s="293"/>
      <c r="L16" s="295" t="s">
        <v>17</v>
      </c>
      <c r="M16" s="297"/>
      <c r="N16" s="611">
        <f>E16+H16+K16</f>
        <v>12</v>
      </c>
      <c r="O16" s="609" t="s">
        <v>17</v>
      </c>
      <c r="P16" s="613">
        <f>G16+J16+M16</f>
        <v>6</v>
      </c>
      <c r="Q16" s="611">
        <f>SUM(AG16:AI16)</f>
        <v>2</v>
      </c>
      <c r="R16" s="609" t="s">
        <v>17</v>
      </c>
      <c r="S16" s="613">
        <f>SUM(AJ16:AL16)</f>
        <v>0</v>
      </c>
      <c r="T16" s="615">
        <f>IF(Q16&gt;S16,1,0)</f>
        <v>1</v>
      </c>
      <c r="U16" s="607">
        <f>IF(S16&gt;Q16,1,0)</f>
        <v>0</v>
      </c>
      <c r="V16" s="125"/>
      <c r="X16" s="95"/>
      <c r="AG16" s="124">
        <f>IF(E16&gt;G16,1,0)</f>
        <v>1</v>
      </c>
      <c r="AH16" s="124">
        <f>IF(H16&gt;J16,1,0)</f>
        <v>1</v>
      </c>
      <c r="AI16" s="124">
        <f>IF(K16+M16&gt;0,IF(K16&gt;M16,1,0),0)</f>
        <v>0</v>
      </c>
      <c r="AJ16" s="124">
        <f>IF(G16&gt;E16,1,0)</f>
        <v>0</v>
      </c>
      <c r="AK16" s="124">
        <f>IF(J16&gt;H16,1,0)</f>
        <v>0</v>
      </c>
      <c r="AL16" s="124">
        <f>IF(K16+M16&gt;0,IF(M16&gt;K16,1,0),0)</f>
        <v>0</v>
      </c>
    </row>
    <row r="17" spans="2:22" ht="21" customHeight="1">
      <c r="B17" s="573"/>
      <c r="C17" s="452" t="s">
        <v>202</v>
      </c>
      <c r="D17" s="453" t="s">
        <v>216</v>
      </c>
      <c r="E17" s="443"/>
      <c r="F17" s="296"/>
      <c r="G17" s="444"/>
      <c r="H17" s="445"/>
      <c r="I17" s="446"/>
      <c r="J17" s="447"/>
      <c r="K17" s="294"/>
      <c r="L17" s="296"/>
      <c r="M17" s="298"/>
      <c r="N17" s="612"/>
      <c r="O17" s="610"/>
      <c r="P17" s="614"/>
      <c r="Q17" s="612"/>
      <c r="R17" s="610"/>
      <c r="S17" s="614"/>
      <c r="T17" s="616"/>
      <c r="U17" s="608"/>
      <c r="V17" s="125"/>
    </row>
    <row r="18" spans="2:24" ht="23.25" customHeight="1">
      <c r="B18" s="126"/>
      <c r="C18" s="163" t="s">
        <v>65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5">
        <f>SUM(N14:N17)</f>
        <v>27</v>
      </c>
      <c r="O18" s="159" t="s">
        <v>17</v>
      </c>
      <c r="P18" s="166">
        <f>SUM(P14:P17)</f>
        <v>31</v>
      </c>
      <c r="Q18" s="165">
        <f>SUM(Q14:Q17)</f>
        <v>2</v>
      </c>
      <c r="R18" s="167" t="s">
        <v>17</v>
      </c>
      <c r="S18" s="166">
        <f>SUM(S14:S17)</f>
        <v>4</v>
      </c>
      <c r="T18" s="161">
        <f>SUM(T14:T17)</f>
        <v>1</v>
      </c>
      <c r="U18" s="162">
        <f>SUM(U14:U17)</f>
        <v>2</v>
      </c>
      <c r="V18" s="110"/>
      <c r="X18" s="65"/>
    </row>
    <row r="19" spans="2:27" ht="21" customHeight="1">
      <c r="B19" s="126"/>
      <c r="C19" s="8" t="s">
        <v>66</v>
      </c>
      <c r="D19" s="132" t="str">
        <f>IF(T18&gt;U18,D9,IF(U18&gt;T18,D10,IF(U18+T18=0," ","CHYBA ZADÁNÍ")))</f>
        <v>Výškovice B</v>
      </c>
      <c r="E19" s="127"/>
      <c r="F19" s="127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8"/>
      <c r="V19" s="133"/>
      <c r="AA19" s="134"/>
    </row>
    <row r="20" spans="2:22" ht="19.5" customHeight="1">
      <c r="B20" s="126"/>
      <c r="C20" s="8" t="s">
        <v>67</v>
      </c>
      <c r="G20" s="135"/>
      <c r="H20" s="135"/>
      <c r="I20" s="135"/>
      <c r="J20" s="135"/>
      <c r="K20" s="135"/>
      <c r="L20" s="135"/>
      <c r="M20" s="135"/>
      <c r="N20" s="133"/>
      <c r="O20" s="133"/>
      <c r="Q20" s="136"/>
      <c r="R20" s="136"/>
      <c r="S20" s="135"/>
      <c r="T20" s="135"/>
      <c r="U20" s="135"/>
      <c r="V20" s="133"/>
    </row>
    <row r="21" spans="10:20" ht="15">
      <c r="J21" s="5" t="s">
        <v>52</v>
      </c>
      <c r="K21" s="5"/>
      <c r="L21" s="5"/>
      <c r="T21" s="5" t="s">
        <v>54</v>
      </c>
    </row>
    <row r="22" spans="3:21" ht="15">
      <c r="C22" s="94" t="s">
        <v>68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</row>
    <row r="23" spans="3:21" ht="15"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</row>
    <row r="24" spans="3:21" ht="15"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</row>
    <row r="25" spans="3:21" ht="15"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</row>
    <row r="26" spans="2:21" ht="28.5" customHeight="1">
      <c r="B26" s="109"/>
      <c r="C26" s="109"/>
      <c r="D26" s="109"/>
      <c r="E26" s="109"/>
      <c r="F26" s="137" t="s">
        <v>38</v>
      </c>
      <c r="G26" s="109"/>
      <c r="H26" s="138"/>
      <c r="I26" s="138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</row>
    <row r="27" spans="6:9" ht="8.25" customHeight="1">
      <c r="F27" s="88"/>
      <c r="H27" s="89"/>
      <c r="I27" s="89"/>
    </row>
    <row r="28" spans="3:24" ht="21">
      <c r="C28" s="90" t="s">
        <v>39</v>
      </c>
      <c r="D28" s="91" t="s">
        <v>40</v>
      </c>
      <c r="E28" s="90"/>
      <c r="F28" s="90"/>
      <c r="G28" s="90"/>
      <c r="H28" s="90"/>
      <c r="I28" s="90"/>
      <c r="J28" s="90"/>
      <c r="K28" s="90"/>
      <c r="L28" s="90"/>
      <c r="P28" s="580" t="s">
        <v>41</v>
      </c>
      <c r="Q28" s="580"/>
      <c r="R28" s="92"/>
      <c r="S28" s="92"/>
      <c r="T28" s="581">
        <f>'Utkání-výsledky'!$K$1</f>
        <v>2015</v>
      </c>
      <c r="U28" s="581"/>
      <c r="X28" s="93" t="s">
        <v>0</v>
      </c>
    </row>
    <row r="29" spans="3:32" ht="18.75">
      <c r="C29" s="94" t="s">
        <v>42</v>
      </c>
      <c r="D29" s="139"/>
      <c r="N29" s="96">
        <v>2</v>
      </c>
      <c r="P29" s="582" t="str">
        <f>IF(N29=1,P31,IF(N29=2,P32,IF(N29=3,P33,IF(N29=4,P34,IF(N29=5,P35,IF(N29=6,P36," "))))))</f>
        <v>MUŽI  II.</v>
      </c>
      <c r="Q29" s="583"/>
      <c r="R29" s="583"/>
      <c r="S29" s="583"/>
      <c r="T29" s="583"/>
      <c r="U29" s="584"/>
      <c r="W29" s="97" t="s">
        <v>1</v>
      </c>
      <c r="X29" s="94" t="s">
        <v>2</v>
      </c>
      <c r="AA29" s="1" t="str">
        <f aca="true" t="shared" si="1" ref="AA29:AF29">AA4</f>
        <v>Muži I.</v>
      </c>
      <c r="AB29" s="1" t="str">
        <f t="shared" si="1"/>
        <v>Muži II. </v>
      </c>
      <c r="AC29" s="1" t="str">
        <f t="shared" si="1"/>
        <v>Neobsazeno</v>
      </c>
      <c r="AD29" s="1" t="str">
        <f t="shared" si="1"/>
        <v>Veterání I.</v>
      </c>
      <c r="AE29" s="1" t="str">
        <f t="shared" si="1"/>
        <v>Veterání II.</v>
      </c>
      <c r="AF29" s="1" t="str">
        <f t="shared" si="1"/>
        <v>Ženy</v>
      </c>
    </row>
    <row r="30" spans="3:21" ht="6.75" customHeight="1">
      <c r="C30" s="94"/>
      <c r="D30" s="99"/>
      <c r="E30" s="99"/>
      <c r="F30" s="99"/>
      <c r="G30" s="94"/>
      <c r="H30" s="94"/>
      <c r="I30" s="94"/>
      <c r="J30" s="99"/>
      <c r="K30" s="99"/>
      <c r="L30" s="99"/>
      <c r="M30" s="94"/>
      <c r="N30" s="94"/>
      <c r="O30" s="94"/>
      <c r="P30" s="100"/>
      <c r="Q30" s="100"/>
      <c r="R30" s="100"/>
      <c r="S30" s="94"/>
      <c r="T30" s="94"/>
      <c r="U30" s="99"/>
    </row>
    <row r="31" spans="3:32" ht="15.75" customHeight="1">
      <c r="C31" s="94" t="s">
        <v>47</v>
      </c>
      <c r="D31" s="140" t="s">
        <v>119</v>
      </c>
      <c r="E31" s="101"/>
      <c r="F31" s="101"/>
      <c r="N31" s="102">
        <v>1</v>
      </c>
      <c r="P31" s="571" t="s">
        <v>48</v>
      </c>
      <c r="Q31" s="571"/>
      <c r="R31" s="571"/>
      <c r="S31" s="571"/>
      <c r="T31" s="571"/>
      <c r="U31" s="571"/>
      <c r="W31" s="103">
        <v>1</v>
      </c>
      <c r="X31" s="104" t="str">
        <f>IF($N$4=1,AA31,IF($N$4=2,AB31,IF($N$4=3,AC31,IF($N$4=4,AD31,IF($N$4=5,AE31,IF($N$4=6,AF31," "))))))</f>
        <v>Mexico</v>
      </c>
      <c r="AA31" s="1">
        <f aca="true" t="shared" si="2" ref="AA31:AE38">AA6</f>
        <v>0</v>
      </c>
      <c r="AB31" s="1" t="str">
        <f>AB6</f>
        <v>Mexico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94" t="s">
        <v>49</v>
      </c>
      <c r="D32" s="183" t="s">
        <v>205</v>
      </c>
      <c r="E32" s="106"/>
      <c r="F32" s="106"/>
      <c r="N32" s="102">
        <v>2</v>
      </c>
      <c r="P32" s="570" t="s">
        <v>50</v>
      </c>
      <c r="Q32" s="571"/>
      <c r="R32" s="571"/>
      <c r="S32" s="571"/>
      <c r="T32" s="571"/>
      <c r="U32" s="571"/>
      <c r="W32" s="103">
        <v>2</v>
      </c>
      <c r="X32" s="104" t="str">
        <f aca="true" t="shared" si="4" ref="X32:X38">IF($N$4=1,AA32,IF($N$4=2,AB32,IF($N$4=3,AC32,IF($N$4=4,AD32,IF($N$4=5,AE32,IF($N$4=6,AF32," "))))))</f>
        <v>Stará Ves</v>
      </c>
      <c r="AA32" s="1">
        <f t="shared" si="2"/>
        <v>0</v>
      </c>
      <c r="AB32" s="1" t="str">
        <f t="shared" si="2"/>
        <v>Stará Ves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 customHeight="1">
      <c r="C33" s="94"/>
      <c r="N33" s="102">
        <v>3</v>
      </c>
      <c r="P33" s="570" t="s">
        <v>109</v>
      </c>
      <c r="Q33" s="571"/>
      <c r="R33" s="571"/>
      <c r="S33" s="571"/>
      <c r="T33" s="571"/>
      <c r="U33" s="571"/>
      <c r="W33" s="103">
        <v>3</v>
      </c>
      <c r="X33" s="104" t="str">
        <f t="shared" si="4"/>
        <v>Hukvaldy</v>
      </c>
      <c r="AA33" s="1">
        <f t="shared" si="2"/>
        <v>0</v>
      </c>
      <c r="AB33" s="1" t="str">
        <f t="shared" si="2"/>
        <v>Hukvaldy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107">
        <v>7</v>
      </c>
      <c r="C34" s="90" t="s">
        <v>52</v>
      </c>
      <c r="D34" s="307" t="str">
        <f>VLOOKUP(B34,W31:X40,2)</f>
        <v>Krmelín B</v>
      </c>
      <c r="E34" s="305"/>
      <c r="F34" s="305"/>
      <c r="G34" s="305"/>
      <c r="H34" s="305"/>
      <c r="I34" s="306"/>
      <c r="N34" s="102">
        <v>4</v>
      </c>
      <c r="P34" s="574" t="s">
        <v>51</v>
      </c>
      <c r="Q34" s="574"/>
      <c r="R34" s="574"/>
      <c r="S34" s="574"/>
      <c r="T34" s="574"/>
      <c r="U34" s="574"/>
      <c r="W34" s="103">
        <v>4</v>
      </c>
      <c r="X34" s="104" t="str">
        <f t="shared" si="4"/>
        <v>Hrabová</v>
      </c>
      <c r="AA34" s="1">
        <f t="shared" si="2"/>
        <v>0</v>
      </c>
      <c r="AB34" s="1" t="str">
        <f t="shared" si="2"/>
        <v>Hrabová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107">
        <v>5</v>
      </c>
      <c r="C35" s="90" t="s">
        <v>54</v>
      </c>
      <c r="D35" s="307" t="str">
        <f>VLOOKUP(B35,W31:X40,2)</f>
        <v>Hrabůvka B</v>
      </c>
      <c r="E35" s="305"/>
      <c r="F35" s="305"/>
      <c r="G35" s="305"/>
      <c r="H35" s="305"/>
      <c r="I35" s="306"/>
      <c r="N35" s="102">
        <v>5</v>
      </c>
      <c r="P35" s="574" t="s">
        <v>53</v>
      </c>
      <c r="Q35" s="574"/>
      <c r="R35" s="574"/>
      <c r="S35" s="574"/>
      <c r="T35" s="574"/>
      <c r="U35" s="574"/>
      <c r="W35" s="103">
        <v>5</v>
      </c>
      <c r="X35" s="104" t="str">
        <f t="shared" si="4"/>
        <v>Hrabůvka B</v>
      </c>
      <c r="AA35" s="1">
        <f t="shared" si="2"/>
        <v>0</v>
      </c>
      <c r="AB35" s="1" t="str">
        <f t="shared" si="2"/>
        <v>Hrabůvka B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102">
        <v>6</v>
      </c>
      <c r="P36" s="574" t="s">
        <v>55</v>
      </c>
      <c r="Q36" s="574"/>
      <c r="R36" s="574"/>
      <c r="S36" s="574"/>
      <c r="T36" s="574"/>
      <c r="U36" s="574"/>
      <c r="W36" s="103">
        <v>6</v>
      </c>
      <c r="X36" s="104" t="str">
        <f t="shared" si="4"/>
        <v>Výškovice B</v>
      </c>
      <c r="AA36" s="1">
        <f t="shared" si="2"/>
        <v>0</v>
      </c>
      <c r="AB36" s="1" t="str">
        <f t="shared" si="2"/>
        <v>Výškovice B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108" t="s">
        <v>56</v>
      </c>
      <c r="D37" s="109"/>
      <c r="E37" s="575" t="s">
        <v>57</v>
      </c>
      <c r="F37" s="576"/>
      <c r="G37" s="576"/>
      <c r="H37" s="576"/>
      <c r="I37" s="576"/>
      <c r="J37" s="576"/>
      <c r="K37" s="576"/>
      <c r="L37" s="576"/>
      <c r="M37" s="576"/>
      <c r="N37" s="576" t="s">
        <v>58</v>
      </c>
      <c r="O37" s="576"/>
      <c r="P37" s="576"/>
      <c r="Q37" s="576"/>
      <c r="R37" s="576"/>
      <c r="S37" s="576"/>
      <c r="T37" s="576"/>
      <c r="U37" s="576"/>
      <c r="V37" s="110"/>
      <c r="W37" s="103">
        <v>7</v>
      </c>
      <c r="X37" s="104" t="str">
        <f t="shared" si="4"/>
        <v>Krmelín B</v>
      </c>
      <c r="AA37" s="1">
        <f t="shared" si="2"/>
        <v>0</v>
      </c>
      <c r="AB37" s="1" t="str">
        <f t="shared" si="2"/>
        <v>Krmelín B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8" ht="15">
      <c r="B38" s="112"/>
      <c r="C38" s="113" t="s">
        <v>7</v>
      </c>
      <c r="D38" s="114" t="s">
        <v>8</v>
      </c>
      <c r="E38" s="579" t="s">
        <v>59</v>
      </c>
      <c r="F38" s="568"/>
      <c r="G38" s="569"/>
      <c r="H38" s="567" t="s">
        <v>60</v>
      </c>
      <c r="I38" s="568"/>
      <c r="J38" s="569" t="s">
        <v>60</v>
      </c>
      <c r="K38" s="567" t="s">
        <v>61</v>
      </c>
      <c r="L38" s="568"/>
      <c r="M38" s="568" t="s">
        <v>61</v>
      </c>
      <c r="N38" s="567" t="s">
        <v>62</v>
      </c>
      <c r="O38" s="568"/>
      <c r="P38" s="569"/>
      <c r="Q38" s="567" t="s">
        <v>63</v>
      </c>
      <c r="R38" s="568"/>
      <c r="S38" s="569"/>
      <c r="T38" s="115" t="s">
        <v>64</v>
      </c>
      <c r="U38" s="116"/>
      <c r="V38" s="117"/>
      <c r="W38" s="103">
        <v>8</v>
      </c>
      <c r="X38" s="104" t="str">
        <f t="shared" si="4"/>
        <v>Volný LOS</v>
      </c>
      <c r="AA38" s="1">
        <f t="shared" si="2"/>
        <v>0</v>
      </c>
      <c r="AB38" s="1" t="str">
        <f t="shared" si="2"/>
        <v>Volný LOS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G38" s="9" t="s">
        <v>59</v>
      </c>
      <c r="AH38" s="9" t="s">
        <v>60</v>
      </c>
      <c r="AI38" s="9" t="s">
        <v>61</v>
      </c>
      <c r="AJ38" s="9" t="s">
        <v>59</v>
      </c>
      <c r="AK38" s="9" t="s">
        <v>60</v>
      </c>
      <c r="AL38" s="9" t="s">
        <v>61</v>
      </c>
    </row>
    <row r="39" spans="2:38" ht="24.75" customHeight="1">
      <c r="B39" s="118" t="s">
        <v>59</v>
      </c>
      <c r="C39" s="454" t="s">
        <v>206</v>
      </c>
      <c r="D39" s="455" t="s">
        <v>207</v>
      </c>
      <c r="E39" s="456">
        <v>7</v>
      </c>
      <c r="F39" s="457" t="s">
        <v>17</v>
      </c>
      <c r="G39" s="458">
        <v>6</v>
      </c>
      <c r="H39" s="459">
        <v>6</v>
      </c>
      <c r="I39" s="457" t="s">
        <v>17</v>
      </c>
      <c r="J39" s="458">
        <v>7</v>
      </c>
      <c r="K39" s="459">
        <v>5</v>
      </c>
      <c r="L39" s="457" t="s">
        <v>17</v>
      </c>
      <c r="M39" s="460">
        <v>7</v>
      </c>
      <c r="N39" s="168">
        <f>E39+H39+K39</f>
        <v>18</v>
      </c>
      <c r="O39" s="148" t="s">
        <v>17</v>
      </c>
      <c r="P39" s="169">
        <f>G39+J39+M39</f>
        <v>20</v>
      </c>
      <c r="Q39" s="168">
        <f>SUM(AG39:AI39)</f>
        <v>1</v>
      </c>
      <c r="R39" s="148" t="s">
        <v>17</v>
      </c>
      <c r="S39" s="169">
        <f>SUM(AJ39:AL39)</f>
        <v>2</v>
      </c>
      <c r="T39" s="122">
        <f>IF(Q39&gt;S39,1,0)</f>
        <v>0</v>
      </c>
      <c r="U39" s="123">
        <f>IF(S39&gt;Q39,1,0)</f>
        <v>1</v>
      </c>
      <c r="V39" s="110"/>
      <c r="W39" s="103">
        <v>9</v>
      </c>
      <c r="X39" s="104" t="str">
        <f>IF($N$4=1,AA39,IF($N$4=2,AB39,IF($N$4=3,AC39,IF($N$4=4,AD39,IF($N$4=5,AE39,IF($N$4=6,AF39," "))))))</f>
        <v>Nová Bělá</v>
      </c>
      <c r="AB39" s="1" t="str">
        <f>AB14</f>
        <v>Nová Bělá</v>
      </c>
      <c r="AG39" s="124">
        <f>IF(E39&gt;G39,1,0)</f>
        <v>1</v>
      </c>
      <c r="AH39" s="124">
        <f>IF(H39&gt;J39,1,0)</f>
        <v>0</v>
      </c>
      <c r="AI39" s="124">
        <f>IF(K39+M39&gt;0,IF(K39&gt;M39,1,0),0)</f>
        <v>0</v>
      </c>
      <c r="AJ39" s="124">
        <f>IF(G39&gt;E39,1,0)</f>
        <v>0</v>
      </c>
      <c r="AK39" s="124">
        <f>IF(J39&gt;H39,1,0)</f>
        <v>1</v>
      </c>
      <c r="AL39" s="124">
        <f>IF(K39+M39&gt;0,IF(M39&gt;K39,1,0),0)</f>
        <v>1</v>
      </c>
    </row>
    <row r="40" spans="2:38" ht="24.75" customHeight="1">
      <c r="B40" s="118" t="s">
        <v>60</v>
      </c>
      <c r="C40" s="461" t="s">
        <v>208</v>
      </c>
      <c r="D40" s="454" t="s">
        <v>209</v>
      </c>
      <c r="E40" s="456">
        <v>2</v>
      </c>
      <c r="F40" s="457" t="s">
        <v>17</v>
      </c>
      <c r="G40" s="458">
        <v>6</v>
      </c>
      <c r="H40" s="459">
        <v>4</v>
      </c>
      <c r="I40" s="457" t="s">
        <v>17</v>
      </c>
      <c r="J40" s="458">
        <v>6</v>
      </c>
      <c r="K40" s="459"/>
      <c r="L40" s="457" t="s">
        <v>17</v>
      </c>
      <c r="M40" s="460"/>
      <c r="N40" s="168">
        <f>E40+H40+K40</f>
        <v>6</v>
      </c>
      <c r="O40" s="148" t="s">
        <v>17</v>
      </c>
      <c r="P40" s="169">
        <f>G40+J40+M40</f>
        <v>12</v>
      </c>
      <c r="Q40" s="168">
        <f>SUM(AG40:AI40)</f>
        <v>0</v>
      </c>
      <c r="R40" s="148" t="s">
        <v>17</v>
      </c>
      <c r="S40" s="169">
        <f>SUM(AJ40:AL40)</f>
        <v>2</v>
      </c>
      <c r="T40" s="122">
        <f>IF(Q40&gt;S40,1,0)</f>
        <v>0</v>
      </c>
      <c r="U40" s="123">
        <f>IF(S40&gt;Q40,1,0)</f>
        <v>1</v>
      </c>
      <c r="V40" s="110"/>
      <c r="W40" s="103">
        <v>10</v>
      </c>
      <c r="X40" s="104" t="str">
        <f>IF($N$4=1,AA40,IF($N$4=2,AB40,IF($N$4=3,AC40,IF($N$4=4,AD40,IF($N$4=5,AE40,IF($N$4=6,AF40," "))))))</f>
        <v>Proskovice B</v>
      </c>
      <c r="AB40" s="1" t="str">
        <f>AB15</f>
        <v>Proskovice B</v>
      </c>
      <c r="AG40" s="124">
        <f>IF(E40&gt;G40,1,0)</f>
        <v>0</v>
      </c>
      <c r="AH40" s="124">
        <f>IF(H40&gt;J40,1,0)</f>
        <v>0</v>
      </c>
      <c r="AI40" s="124">
        <f>IF(K40+M40&gt;0,IF(K40&gt;M40,1,0),0)</f>
        <v>0</v>
      </c>
      <c r="AJ40" s="124">
        <f>IF(G40&gt;E40,1,0)</f>
        <v>1</v>
      </c>
      <c r="AK40" s="124">
        <f>IF(J40&gt;H40,1,0)</f>
        <v>1</v>
      </c>
      <c r="AL40" s="124">
        <f>IF(K40+M40&gt;0,IF(M40&gt;K40,1,0),0)</f>
        <v>0</v>
      </c>
    </row>
    <row r="41" spans="2:38" ht="24.75" customHeight="1">
      <c r="B41" s="572" t="s">
        <v>61</v>
      </c>
      <c r="C41" s="461" t="s">
        <v>210</v>
      </c>
      <c r="D41" s="455" t="s">
        <v>207</v>
      </c>
      <c r="E41" s="551">
        <v>6</v>
      </c>
      <c r="F41" s="545" t="s">
        <v>17</v>
      </c>
      <c r="G41" s="547">
        <v>3</v>
      </c>
      <c r="H41" s="549">
        <v>1</v>
      </c>
      <c r="I41" s="545" t="s">
        <v>17</v>
      </c>
      <c r="J41" s="547">
        <v>6</v>
      </c>
      <c r="K41" s="549">
        <v>3</v>
      </c>
      <c r="L41" s="545" t="s">
        <v>17</v>
      </c>
      <c r="M41" s="543">
        <v>6</v>
      </c>
      <c r="N41" s="577">
        <f>E41+H41+K41</f>
        <v>10</v>
      </c>
      <c r="O41" s="561" t="s">
        <v>17</v>
      </c>
      <c r="P41" s="563">
        <f>G41+J41+M41</f>
        <v>15</v>
      </c>
      <c r="Q41" s="577">
        <f>SUM(AG41:AI41)</f>
        <v>1</v>
      </c>
      <c r="R41" s="561" t="s">
        <v>17</v>
      </c>
      <c r="S41" s="563">
        <f>SUM(AJ41:AL41)</f>
        <v>2</v>
      </c>
      <c r="T41" s="565">
        <f>IF(Q41&gt;S41,1,0)</f>
        <v>0</v>
      </c>
      <c r="U41" s="553">
        <f>IF(S41&gt;Q41,1,0)</f>
        <v>1</v>
      </c>
      <c r="V41" s="125"/>
      <c r="AG41" s="124">
        <f>IF(E41&gt;G41,1,0)</f>
        <v>1</v>
      </c>
      <c r="AH41" s="124">
        <f>IF(H41&gt;J41,1,0)</f>
        <v>0</v>
      </c>
      <c r="AI41" s="124">
        <f>IF(K41+M41&gt;0,IF(K41&gt;M41,1,0),0)</f>
        <v>0</v>
      </c>
      <c r="AJ41" s="124">
        <f>IF(G41&gt;E41,1,0)</f>
        <v>0</v>
      </c>
      <c r="AK41" s="124">
        <f>IF(J41&gt;H41,1,0)</f>
        <v>1</v>
      </c>
      <c r="AL41" s="124">
        <f>IF(K41+M41&gt;0,IF(M41&gt;K41,1,0),0)</f>
        <v>1</v>
      </c>
    </row>
    <row r="42" spans="2:22" ht="24.75" customHeight="1">
      <c r="B42" s="573"/>
      <c r="C42" s="462" t="s">
        <v>211</v>
      </c>
      <c r="D42" s="463" t="s">
        <v>209</v>
      </c>
      <c r="E42" s="552"/>
      <c r="F42" s="546"/>
      <c r="G42" s="548"/>
      <c r="H42" s="550"/>
      <c r="I42" s="546"/>
      <c r="J42" s="548"/>
      <c r="K42" s="550"/>
      <c r="L42" s="546"/>
      <c r="M42" s="544"/>
      <c r="N42" s="560"/>
      <c r="O42" s="556"/>
      <c r="P42" s="558"/>
      <c r="Q42" s="560"/>
      <c r="R42" s="556"/>
      <c r="S42" s="558"/>
      <c r="T42" s="566"/>
      <c r="U42" s="554"/>
      <c r="V42" s="125"/>
    </row>
    <row r="43" spans="2:22" ht="24.75" customHeight="1">
      <c r="B43" s="126"/>
      <c r="C43" s="150" t="s">
        <v>65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1">
        <f>SUM(N39:N42)</f>
        <v>34</v>
      </c>
      <c r="O43" s="148" t="s">
        <v>17</v>
      </c>
      <c r="P43" s="172">
        <f>SUM(P39:P42)</f>
        <v>47</v>
      </c>
      <c r="Q43" s="171">
        <f>SUM(Q39:Q42)</f>
        <v>2</v>
      </c>
      <c r="R43" s="154" t="s">
        <v>17</v>
      </c>
      <c r="S43" s="172">
        <f>SUM(S39:S42)</f>
        <v>6</v>
      </c>
      <c r="T43" s="122">
        <f>SUM(T39:T42)</f>
        <v>0</v>
      </c>
      <c r="U43" s="123">
        <f>SUM(U39:U42)</f>
        <v>3</v>
      </c>
      <c r="V43" s="110"/>
    </row>
    <row r="44" spans="2:22" ht="24.75" customHeight="1">
      <c r="B44" s="126"/>
      <c r="C44" s="173" t="s">
        <v>66</v>
      </c>
      <c r="D44" s="174" t="str">
        <f>IF(T43&gt;U43,D34,IF(U43&gt;T43,D35,IF(U43+T43=0," ","CHYBA ZADÁNÍ")))</f>
        <v>Hrabůvka B</v>
      </c>
      <c r="E44" s="150"/>
      <c r="F44" s="15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3"/>
      <c r="V44" s="133"/>
    </row>
    <row r="45" spans="2:22" ht="15">
      <c r="B45" s="126"/>
      <c r="C45" s="8" t="s">
        <v>67</v>
      </c>
      <c r="G45" s="135"/>
      <c r="H45" s="135"/>
      <c r="I45" s="135"/>
      <c r="J45" s="135"/>
      <c r="K45" s="135"/>
      <c r="L45" s="135"/>
      <c r="M45" s="135"/>
      <c r="N45" s="133"/>
      <c r="O45" s="133"/>
      <c r="Q45" s="136"/>
      <c r="R45" s="136"/>
      <c r="S45" s="135"/>
      <c r="T45" s="135"/>
      <c r="U45" s="135"/>
      <c r="V45" s="133"/>
    </row>
    <row r="46" spans="3:21" ht="15">
      <c r="C46" s="136"/>
      <c r="D46" s="136"/>
      <c r="E46" s="136"/>
      <c r="F46" s="136"/>
      <c r="G46" s="136"/>
      <c r="H46" s="136"/>
      <c r="I46" s="136"/>
      <c r="J46" s="141" t="s">
        <v>52</v>
      </c>
      <c r="K46" s="141"/>
      <c r="L46" s="141"/>
      <c r="M46" s="136"/>
      <c r="N46" s="136"/>
      <c r="O46" s="136"/>
      <c r="P46" s="136"/>
      <c r="Q46" s="136"/>
      <c r="R46" s="136"/>
      <c r="S46" s="136"/>
      <c r="T46" s="141" t="s">
        <v>54</v>
      </c>
      <c r="U46" s="136"/>
    </row>
    <row r="47" spans="3:21" ht="15">
      <c r="C47" s="142" t="s">
        <v>68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</row>
    <row r="48" spans="3:21" ht="15">
      <c r="C48" s="136"/>
      <c r="D48" s="143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</row>
    <row r="49" spans="3:21" ht="15"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</row>
    <row r="50" spans="3:21" ht="15"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</row>
    <row r="51" spans="6:9" ht="26.25">
      <c r="F51" s="88" t="s">
        <v>38</v>
      </c>
      <c r="H51" s="89"/>
      <c r="I51" s="89"/>
    </row>
    <row r="52" spans="6:9" ht="26.25">
      <c r="F52" s="88"/>
      <c r="H52" s="89"/>
      <c r="I52" s="89"/>
    </row>
    <row r="53" spans="3:24" ht="21">
      <c r="C53" s="90" t="s">
        <v>39</v>
      </c>
      <c r="D53" s="91" t="s">
        <v>40</v>
      </c>
      <c r="E53" s="90"/>
      <c r="F53" s="90"/>
      <c r="G53" s="90"/>
      <c r="H53" s="90"/>
      <c r="I53" s="90"/>
      <c r="J53" s="90"/>
      <c r="K53" s="90"/>
      <c r="L53" s="90"/>
      <c r="P53" s="580" t="s">
        <v>41</v>
      </c>
      <c r="Q53" s="580"/>
      <c r="R53" s="92"/>
      <c r="S53" s="92"/>
      <c r="T53" s="581">
        <f>'Utkání-výsledky'!$K$1</f>
        <v>2015</v>
      </c>
      <c r="U53" s="581"/>
      <c r="X53" s="93" t="s">
        <v>0</v>
      </c>
    </row>
    <row r="54" spans="3:32" ht="18.75">
      <c r="C54" s="94" t="s">
        <v>42</v>
      </c>
      <c r="D54" s="95"/>
      <c r="N54" s="96">
        <v>2</v>
      </c>
      <c r="P54" s="582" t="str">
        <f>IF(N54=1,P56,IF(N54=2,P57,IF(N54=3,P58,IF(N54=4,P59,IF(N54=5,P60,IF(N54=6,P61," "))))))</f>
        <v>MUŽI  II.</v>
      </c>
      <c r="Q54" s="583"/>
      <c r="R54" s="583"/>
      <c r="S54" s="583"/>
      <c r="T54" s="583"/>
      <c r="U54" s="584"/>
      <c r="W54" s="97" t="s">
        <v>1</v>
      </c>
      <c r="X54" s="98" t="s">
        <v>2</v>
      </c>
      <c r="AA54" s="1" t="str">
        <f aca="true" t="shared" si="5" ref="AA54:AF54">AA4</f>
        <v>Muži I.</v>
      </c>
      <c r="AB54" s="1" t="str">
        <f t="shared" si="5"/>
        <v>Muži II. </v>
      </c>
      <c r="AC54" s="1" t="str">
        <f t="shared" si="5"/>
        <v>Neobsazeno</v>
      </c>
      <c r="AD54" s="1" t="str">
        <f t="shared" si="5"/>
        <v>Veterání I.</v>
      </c>
      <c r="AE54" s="1" t="str">
        <f t="shared" si="5"/>
        <v>Veterání II.</v>
      </c>
      <c r="AF54" s="1" t="str">
        <f t="shared" si="5"/>
        <v>Ženy</v>
      </c>
    </row>
    <row r="55" spans="3:21" ht="15">
      <c r="C55" s="94"/>
      <c r="D55" s="99"/>
      <c r="E55" s="99"/>
      <c r="F55" s="99"/>
      <c r="G55" s="94"/>
      <c r="H55" s="94"/>
      <c r="I55" s="94"/>
      <c r="J55" s="99"/>
      <c r="K55" s="99"/>
      <c r="L55" s="99"/>
      <c r="M55" s="94"/>
      <c r="N55" s="94"/>
      <c r="O55" s="94"/>
      <c r="P55" s="100"/>
      <c r="Q55" s="100"/>
      <c r="R55" s="100"/>
      <c r="S55" s="94"/>
      <c r="T55" s="94"/>
      <c r="U55" s="99"/>
    </row>
    <row r="56" spans="3:32" ht="15.75" customHeight="1">
      <c r="C56" s="94" t="s">
        <v>47</v>
      </c>
      <c r="D56" s="155"/>
      <c r="E56" s="101"/>
      <c r="F56" s="101"/>
      <c r="N56" s="102">
        <v>1</v>
      </c>
      <c r="P56" s="571" t="s">
        <v>48</v>
      </c>
      <c r="Q56" s="571"/>
      <c r="R56" s="571"/>
      <c r="S56" s="571"/>
      <c r="T56" s="571"/>
      <c r="U56" s="571"/>
      <c r="W56" s="103">
        <v>1</v>
      </c>
      <c r="X56" s="104" t="str">
        <f>IF($N$4=1,AA56,IF($N$4=2,AB56,IF($N$4=3,AC56,IF($N$4=4,AD56,IF($N$4=5,AE56,IF($N$4=6,AF56," "))))))</f>
        <v>Mexico</v>
      </c>
      <c r="AA56" s="1">
        <f aca="true" t="shared" si="6" ref="AA56:AE63">AA6</f>
        <v>0</v>
      </c>
      <c r="AB56" s="1" t="str">
        <f aca="true" t="shared" si="7" ref="AB56:AB65">AB31</f>
        <v>Mexico</v>
      </c>
      <c r="AC56" s="1">
        <f t="shared" si="6"/>
        <v>0</v>
      </c>
      <c r="AD56" s="1">
        <f t="shared" si="6"/>
        <v>0</v>
      </c>
      <c r="AE56" s="1">
        <f t="shared" si="6"/>
        <v>0</v>
      </c>
      <c r="AF56" s="1">
        <f aca="true" t="shared" si="8" ref="AF56:AF63">AF6</f>
        <v>0</v>
      </c>
    </row>
    <row r="57" spans="3:32" ht="15" customHeight="1">
      <c r="C57" s="94" t="s">
        <v>49</v>
      </c>
      <c r="D57" s="105"/>
      <c r="E57" s="106"/>
      <c r="F57" s="106"/>
      <c r="N57" s="102">
        <v>2</v>
      </c>
      <c r="P57" s="570" t="s">
        <v>50</v>
      </c>
      <c r="Q57" s="571"/>
      <c r="R57" s="571"/>
      <c r="S57" s="571"/>
      <c r="T57" s="571"/>
      <c r="U57" s="571"/>
      <c r="W57" s="103">
        <v>2</v>
      </c>
      <c r="X57" s="104" t="str">
        <f aca="true" t="shared" si="9" ref="X57:X63">IF($N$4=1,AA57,IF($N$4=2,AB57,IF($N$4=3,AC57,IF($N$4=4,AD57,IF($N$4=5,AE57,IF($N$4=6,AF57," "))))))</f>
        <v>Stará Ves</v>
      </c>
      <c r="AA57" s="1">
        <f t="shared" si="6"/>
        <v>0</v>
      </c>
      <c r="AB57" s="1" t="str">
        <f t="shared" si="7"/>
        <v>Stará Ves</v>
      </c>
      <c r="AC57" s="1">
        <f t="shared" si="6"/>
        <v>0</v>
      </c>
      <c r="AD57" s="1">
        <f t="shared" si="6"/>
        <v>0</v>
      </c>
      <c r="AE57" s="1">
        <f t="shared" si="6"/>
        <v>0</v>
      </c>
      <c r="AF57" s="1">
        <f t="shared" si="8"/>
        <v>0</v>
      </c>
    </row>
    <row r="58" spans="3:32" ht="15" customHeight="1">
      <c r="C58" s="94"/>
      <c r="N58" s="102">
        <v>3</v>
      </c>
      <c r="P58" s="570" t="s">
        <v>109</v>
      </c>
      <c r="Q58" s="571"/>
      <c r="R58" s="571"/>
      <c r="S58" s="571"/>
      <c r="T58" s="571"/>
      <c r="U58" s="571"/>
      <c r="W58" s="103">
        <v>3</v>
      </c>
      <c r="X58" s="104" t="str">
        <f t="shared" si="9"/>
        <v>Hukvaldy</v>
      </c>
      <c r="AA58" s="1">
        <f t="shared" si="6"/>
        <v>0</v>
      </c>
      <c r="AB58" s="1" t="str">
        <f t="shared" si="7"/>
        <v>Hukvaldy</v>
      </c>
      <c r="AC58" s="1">
        <f t="shared" si="6"/>
        <v>0</v>
      </c>
      <c r="AD58" s="1">
        <f t="shared" si="6"/>
        <v>0</v>
      </c>
      <c r="AE58" s="1">
        <f t="shared" si="6"/>
        <v>0</v>
      </c>
      <c r="AF58" s="1">
        <f t="shared" si="8"/>
        <v>0</v>
      </c>
    </row>
    <row r="59" spans="2:32" ht="18.75">
      <c r="B59" s="107">
        <v>8</v>
      </c>
      <c r="C59" s="90" t="s">
        <v>52</v>
      </c>
      <c r="D59" s="307" t="str">
        <f>VLOOKUP(B59,W56:X65,2)</f>
        <v>Volný LOS</v>
      </c>
      <c r="E59" s="305"/>
      <c r="F59" s="305"/>
      <c r="G59" s="305"/>
      <c r="H59" s="305"/>
      <c r="I59" s="306"/>
      <c r="N59" s="102">
        <v>4</v>
      </c>
      <c r="P59" s="574" t="s">
        <v>51</v>
      </c>
      <c r="Q59" s="574"/>
      <c r="R59" s="574"/>
      <c r="S59" s="574"/>
      <c r="T59" s="574"/>
      <c r="U59" s="574"/>
      <c r="W59" s="103">
        <v>4</v>
      </c>
      <c r="X59" s="104" t="str">
        <f t="shared" si="9"/>
        <v>Hrabová</v>
      </c>
      <c r="AA59" s="1">
        <f t="shared" si="6"/>
        <v>0</v>
      </c>
      <c r="AB59" s="1" t="str">
        <f t="shared" si="7"/>
        <v>Hrabová</v>
      </c>
      <c r="AC59" s="1">
        <f t="shared" si="6"/>
        <v>0</v>
      </c>
      <c r="AD59" s="1">
        <f t="shared" si="6"/>
        <v>0</v>
      </c>
      <c r="AE59" s="1">
        <f t="shared" si="6"/>
        <v>0</v>
      </c>
      <c r="AF59" s="1">
        <f t="shared" si="8"/>
        <v>0</v>
      </c>
    </row>
    <row r="60" spans="2:32" ht="18.75">
      <c r="B60" s="107">
        <v>4</v>
      </c>
      <c r="C60" s="90" t="s">
        <v>54</v>
      </c>
      <c r="D60" s="307" t="str">
        <f>VLOOKUP(B60,W56:X65,2)</f>
        <v>Hrabová</v>
      </c>
      <c r="E60" s="305"/>
      <c r="F60" s="305"/>
      <c r="G60" s="305"/>
      <c r="H60" s="305"/>
      <c r="I60" s="306"/>
      <c r="N60" s="102">
        <v>5</v>
      </c>
      <c r="P60" s="574" t="s">
        <v>53</v>
      </c>
      <c r="Q60" s="574"/>
      <c r="R60" s="574"/>
      <c r="S60" s="574"/>
      <c r="T60" s="574"/>
      <c r="U60" s="574"/>
      <c r="W60" s="103">
        <v>5</v>
      </c>
      <c r="X60" s="104" t="str">
        <f t="shared" si="9"/>
        <v>Hrabůvka B</v>
      </c>
      <c r="AA60" s="1">
        <f t="shared" si="6"/>
        <v>0</v>
      </c>
      <c r="AB60" s="1" t="str">
        <f t="shared" si="7"/>
        <v>Hrabůvka B</v>
      </c>
      <c r="AC60" s="1">
        <f t="shared" si="6"/>
        <v>0</v>
      </c>
      <c r="AD60" s="1">
        <f t="shared" si="6"/>
        <v>0</v>
      </c>
      <c r="AE60" s="1">
        <f t="shared" si="6"/>
        <v>0</v>
      </c>
      <c r="AF60" s="1">
        <f t="shared" si="8"/>
        <v>0</v>
      </c>
    </row>
    <row r="61" spans="14:32" ht="15">
      <c r="N61" s="102">
        <v>6</v>
      </c>
      <c r="P61" s="574" t="s">
        <v>55</v>
      </c>
      <c r="Q61" s="574"/>
      <c r="R61" s="574"/>
      <c r="S61" s="574"/>
      <c r="T61" s="574"/>
      <c r="U61" s="574"/>
      <c r="W61" s="103">
        <v>6</v>
      </c>
      <c r="X61" s="104" t="str">
        <f t="shared" si="9"/>
        <v>Výškovice B</v>
      </c>
      <c r="AA61" s="1">
        <f t="shared" si="6"/>
        <v>0</v>
      </c>
      <c r="AB61" s="1" t="str">
        <f t="shared" si="7"/>
        <v>Výškovice B</v>
      </c>
      <c r="AC61" s="1">
        <f t="shared" si="6"/>
        <v>0</v>
      </c>
      <c r="AD61" s="1">
        <f t="shared" si="6"/>
        <v>0</v>
      </c>
      <c r="AE61" s="1">
        <f t="shared" si="6"/>
        <v>0</v>
      </c>
      <c r="AF61" s="1">
        <f t="shared" si="8"/>
        <v>0</v>
      </c>
    </row>
    <row r="62" spans="3:38" ht="15">
      <c r="C62" s="108" t="s">
        <v>56</v>
      </c>
      <c r="D62" s="109"/>
      <c r="E62" s="575" t="s">
        <v>57</v>
      </c>
      <c r="F62" s="576"/>
      <c r="G62" s="576"/>
      <c r="H62" s="576"/>
      <c r="I62" s="576"/>
      <c r="J62" s="576"/>
      <c r="K62" s="576"/>
      <c r="L62" s="576"/>
      <c r="M62" s="576"/>
      <c r="N62" s="576" t="s">
        <v>58</v>
      </c>
      <c r="O62" s="576"/>
      <c r="P62" s="576"/>
      <c r="Q62" s="576"/>
      <c r="R62" s="576"/>
      <c r="S62" s="576"/>
      <c r="T62" s="576"/>
      <c r="U62" s="576"/>
      <c r="V62" s="110"/>
      <c r="W62" s="103">
        <v>7</v>
      </c>
      <c r="X62" s="104" t="str">
        <f t="shared" si="9"/>
        <v>Krmelín B</v>
      </c>
      <c r="AA62" s="1">
        <f t="shared" si="6"/>
        <v>0</v>
      </c>
      <c r="AB62" s="1" t="str">
        <f t="shared" si="7"/>
        <v>Krmelín B</v>
      </c>
      <c r="AC62" s="1">
        <f t="shared" si="6"/>
        <v>0</v>
      </c>
      <c r="AD62" s="1">
        <f t="shared" si="6"/>
        <v>0</v>
      </c>
      <c r="AE62" s="1">
        <f t="shared" si="6"/>
        <v>0</v>
      </c>
      <c r="AF62" s="1">
        <f t="shared" si="8"/>
        <v>0</v>
      </c>
      <c r="AG62" s="94"/>
      <c r="AH62" s="111"/>
      <c r="AI62" s="111"/>
      <c r="AJ62" s="93" t="s">
        <v>0</v>
      </c>
      <c r="AK62" s="111"/>
      <c r="AL62" s="111"/>
    </row>
    <row r="63" spans="2:38" ht="15">
      <c r="B63" s="112"/>
      <c r="C63" s="113" t="s">
        <v>7</v>
      </c>
      <c r="D63" s="114" t="s">
        <v>8</v>
      </c>
      <c r="E63" s="579" t="s">
        <v>59</v>
      </c>
      <c r="F63" s="568"/>
      <c r="G63" s="569"/>
      <c r="H63" s="567" t="s">
        <v>60</v>
      </c>
      <c r="I63" s="568"/>
      <c r="J63" s="569" t="s">
        <v>60</v>
      </c>
      <c r="K63" s="567" t="s">
        <v>61</v>
      </c>
      <c r="L63" s="568"/>
      <c r="M63" s="568" t="s">
        <v>61</v>
      </c>
      <c r="N63" s="567" t="s">
        <v>62</v>
      </c>
      <c r="O63" s="568"/>
      <c r="P63" s="569"/>
      <c r="Q63" s="567" t="s">
        <v>63</v>
      </c>
      <c r="R63" s="568"/>
      <c r="S63" s="569"/>
      <c r="T63" s="115" t="s">
        <v>64</v>
      </c>
      <c r="U63" s="116"/>
      <c r="V63" s="117"/>
      <c r="W63" s="103">
        <v>8</v>
      </c>
      <c r="X63" s="104" t="str">
        <f t="shared" si="9"/>
        <v>Volný LOS</v>
      </c>
      <c r="AA63" s="1">
        <f t="shared" si="6"/>
        <v>0</v>
      </c>
      <c r="AB63" s="1" t="str">
        <f t="shared" si="7"/>
        <v>Volný LOS</v>
      </c>
      <c r="AC63" s="1">
        <f t="shared" si="6"/>
        <v>0</v>
      </c>
      <c r="AD63" s="1">
        <f t="shared" si="6"/>
        <v>0</v>
      </c>
      <c r="AE63" s="1">
        <f t="shared" si="6"/>
        <v>0</v>
      </c>
      <c r="AF63" s="1">
        <f t="shared" si="8"/>
        <v>0</v>
      </c>
      <c r="AG63" s="9" t="s">
        <v>59</v>
      </c>
      <c r="AH63" s="9" t="s">
        <v>60</v>
      </c>
      <c r="AI63" s="9" t="s">
        <v>61</v>
      </c>
      <c r="AJ63" s="9" t="s">
        <v>59</v>
      </c>
      <c r="AK63" s="9" t="s">
        <v>60</v>
      </c>
      <c r="AL63" s="9" t="s">
        <v>61</v>
      </c>
    </row>
    <row r="64" spans="2:38" ht="24.75" customHeight="1">
      <c r="B64" s="118" t="s">
        <v>59</v>
      </c>
      <c r="C64" s="448"/>
      <c r="D64" s="428"/>
      <c r="E64" s="429"/>
      <c r="F64" s="144" t="s">
        <v>17</v>
      </c>
      <c r="G64" s="430"/>
      <c r="H64" s="231"/>
      <c r="I64" s="232" t="s">
        <v>17</v>
      </c>
      <c r="J64" s="431"/>
      <c r="K64" s="145"/>
      <c r="L64" s="144" t="s">
        <v>17</v>
      </c>
      <c r="M64" s="233"/>
      <c r="N64" s="147">
        <f>E64+H64+K64</f>
        <v>0</v>
      </c>
      <c r="O64" s="148" t="s">
        <v>17</v>
      </c>
      <c r="P64" s="149">
        <f>G64+J64+M64</f>
        <v>0</v>
      </c>
      <c r="Q64" s="147">
        <f>SUM(AG64:AI64)</f>
        <v>0</v>
      </c>
      <c r="R64" s="148" t="s">
        <v>17</v>
      </c>
      <c r="S64" s="149">
        <f>SUM(AJ64:AL64)</f>
        <v>0</v>
      </c>
      <c r="T64" s="122">
        <f>IF(Q64&gt;S64,1,0)</f>
        <v>0</v>
      </c>
      <c r="U64" s="123">
        <f>IF(S64&gt;Q64,1,0)</f>
        <v>0</v>
      </c>
      <c r="V64" s="110"/>
      <c r="W64" s="103">
        <v>9</v>
      </c>
      <c r="X64" s="104" t="str">
        <f>IF($N$4=1,AA64,IF($N$4=2,AB64,IF($N$4=3,AC64,IF($N$4=4,AD64,IF($N$4=5,AE64,IF($N$4=6,AF64," "))))))</f>
        <v>Nová Bělá</v>
      </c>
      <c r="AB64" s="1" t="str">
        <f t="shared" si="7"/>
        <v>Nová Bělá</v>
      </c>
      <c r="AG64" s="124">
        <f>IF(E64&gt;G64,1,0)</f>
        <v>0</v>
      </c>
      <c r="AH64" s="124">
        <f>IF(H64&gt;J64,1,0)</f>
        <v>0</v>
      </c>
      <c r="AI64" s="124">
        <f>IF(K64+M64&gt;0,IF(K64&gt;M64,1,0),0)</f>
        <v>0</v>
      </c>
      <c r="AJ64" s="124">
        <f>IF(G64&gt;E64,1,0)</f>
        <v>0</v>
      </c>
      <c r="AK64" s="124">
        <f>IF(J64&gt;H64,1,0)</f>
        <v>0</v>
      </c>
      <c r="AL64" s="124">
        <f>IF(K64+M64&gt;0,IF(M64&gt;K64,1,0),0)</f>
        <v>0</v>
      </c>
    </row>
    <row r="65" spans="2:38" ht="24.75" customHeight="1">
      <c r="B65" s="118" t="s">
        <v>60</v>
      </c>
      <c r="C65" s="449"/>
      <c r="D65" s="433"/>
      <c r="E65" s="434"/>
      <c r="F65" s="232" t="s">
        <v>17</v>
      </c>
      <c r="G65" s="431"/>
      <c r="H65" s="145"/>
      <c r="I65" s="144" t="s">
        <v>17</v>
      </c>
      <c r="J65" s="430"/>
      <c r="K65" s="231"/>
      <c r="L65" s="232" t="s">
        <v>17</v>
      </c>
      <c r="M65" s="146"/>
      <c r="N65" s="147">
        <f>E65+H65+K65</f>
        <v>0</v>
      </c>
      <c r="O65" s="148" t="s">
        <v>17</v>
      </c>
      <c r="P65" s="149">
        <f>G65+J65+M65</f>
        <v>0</v>
      </c>
      <c r="Q65" s="147">
        <f>SUM(AG65:AI65)</f>
        <v>0</v>
      </c>
      <c r="R65" s="148" t="s">
        <v>17</v>
      </c>
      <c r="S65" s="149">
        <f>SUM(AJ65:AL65)</f>
        <v>0</v>
      </c>
      <c r="T65" s="122">
        <f>IF(Q65&gt;S65,1,0)</f>
        <v>0</v>
      </c>
      <c r="U65" s="123">
        <f>IF(S65&gt;Q65,1,0)</f>
        <v>0</v>
      </c>
      <c r="V65" s="110"/>
      <c r="W65" s="103">
        <v>10</v>
      </c>
      <c r="X65" s="104" t="str">
        <f>IF($N$4=1,AA65,IF($N$4=2,AB65,IF($N$4=3,AC65,IF($N$4=4,AD65,IF($N$4=5,AE65,IF($N$4=6,AF65," "))))))</f>
        <v>Proskovice B</v>
      </c>
      <c r="AB65" s="1" t="str">
        <f t="shared" si="7"/>
        <v>Proskovice B</v>
      </c>
      <c r="AG65" s="124">
        <f>IF(E65&gt;G65,1,0)</f>
        <v>0</v>
      </c>
      <c r="AH65" s="124">
        <f>IF(H65&gt;J65,1,0)</f>
        <v>0</v>
      </c>
      <c r="AI65" s="124">
        <f>IF(K65+M65&gt;0,IF(K65&gt;M65,1,0),0)</f>
        <v>0</v>
      </c>
      <c r="AJ65" s="124">
        <f>IF(G65&gt;E65,1,0)</f>
        <v>0</v>
      </c>
      <c r="AK65" s="124">
        <f>IF(J65&gt;H65,1,0)</f>
        <v>0</v>
      </c>
      <c r="AL65" s="124">
        <f>IF(K65+M65&gt;0,IF(M65&gt;K65,1,0),0)</f>
        <v>0</v>
      </c>
    </row>
    <row r="66" spans="2:38" ht="24.75" customHeight="1">
      <c r="B66" s="572" t="s">
        <v>61</v>
      </c>
      <c r="C66" s="450"/>
      <c r="D66" s="451"/>
      <c r="E66" s="436"/>
      <c r="F66" s="295" t="s">
        <v>17</v>
      </c>
      <c r="G66" s="437"/>
      <c r="H66" s="438"/>
      <c r="I66" s="439" t="s">
        <v>17</v>
      </c>
      <c r="J66" s="440"/>
      <c r="K66" s="293"/>
      <c r="L66" s="295" t="s">
        <v>17</v>
      </c>
      <c r="M66" s="297"/>
      <c r="N66" s="559">
        <f>E66+H66+K66</f>
        <v>0</v>
      </c>
      <c r="O66" s="561" t="s">
        <v>17</v>
      </c>
      <c r="P66" s="557">
        <f>G66+J66+M66</f>
        <v>0</v>
      </c>
      <c r="Q66" s="559">
        <f>SUM(AG66:AI66)</f>
        <v>0</v>
      </c>
      <c r="R66" s="561" t="s">
        <v>17</v>
      </c>
      <c r="S66" s="557">
        <f>SUM(AJ66:AL66)</f>
        <v>0</v>
      </c>
      <c r="T66" s="565">
        <f>IF(Q66&gt;S66,1,0)</f>
        <v>0</v>
      </c>
      <c r="U66" s="553">
        <f>IF(S66&gt;Q66,1,0)</f>
        <v>0</v>
      </c>
      <c r="V66" s="125"/>
      <c r="AG66" s="124">
        <f>IF(E66&gt;G66,1,0)</f>
        <v>0</v>
      </c>
      <c r="AH66" s="124">
        <f>IF(H66&gt;J66,1,0)</f>
        <v>0</v>
      </c>
      <c r="AI66" s="124">
        <f>IF(K66+M66&gt;0,IF(K66&gt;M66,1,0),0)</f>
        <v>0</v>
      </c>
      <c r="AJ66" s="124">
        <f>IF(G66&gt;E66,1,0)</f>
        <v>0</v>
      </c>
      <c r="AK66" s="124">
        <f>IF(J66&gt;H66,1,0)</f>
        <v>0</v>
      </c>
      <c r="AL66" s="124">
        <f>IF(K66+M66&gt;0,IF(M66&gt;K66,1,0),0)</f>
        <v>0</v>
      </c>
    </row>
    <row r="67" spans="2:22" ht="24.75" customHeight="1">
      <c r="B67" s="573"/>
      <c r="C67" s="452"/>
      <c r="D67" s="453"/>
      <c r="E67" s="443"/>
      <c r="F67" s="296"/>
      <c r="G67" s="444"/>
      <c r="H67" s="445"/>
      <c r="I67" s="446"/>
      <c r="J67" s="447"/>
      <c r="K67" s="294"/>
      <c r="L67" s="296"/>
      <c r="M67" s="298"/>
      <c r="N67" s="578"/>
      <c r="O67" s="556"/>
      <c r="P67" s="564"/>
      <c r="Q67" s="578"/>
      <c r="R67" s="556"/>
      <c r="S67" s="564"/>
      <c r="T67" s="566"/>
      <c r="U67" s="554"/>
      <c r="V67" s="125"/>
    </row>
    <row r="68" spans="2:22" ht="24.75" customHeight="1">
      <c r="B68" s="126"/>
      <c r="C68" s="150" t="s">
        <v>65</v>
      </c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2">
        <f>SUM(N64:N67)</f>
        <v>0</v>
      </c>
      <c r="O68" s="148" t="s">
        <v>17</v>
      </c>
      <c r="P68" s="153">
        <f>SUM(P64:P67)</f>
        <v>0</v>
      </c>
      <c r="Q68" s="152">
        <f>SUM(Q64:Q67)</f>
        <v>0</v>
      </c>
      <c r="R68" s="154" t="s">
        <v>17</v>
      </c>
      <c r="S68" s="153">
        <f>SUM(S64:S67)</f>
        <v>0</v>
      </c>
      <c r="T68" s="122">
        <f>SUM(T64:T67)</f>
        <v>0</v>
      </c>
      <c r="U68" s="123">
        <f>SUM(U64:U67)</f>
        <v>0</v>
      </c>
      <c r="V68" s="110"/>
    </row>
    <row r="69" spans="2:27" ht="24.75" customHeight="1">
      <c r="B69" s="126"/>
      <c r="C69" s="8" t="s">
        <v>66</v>
      </c>
      <c r="D69" s="132" t="str">
        <f>IF(T68&gt;U68,D59,IF(U68&gt;T68,D60,IF(U68+T68=0," ","CHYBA ZADÁNÍ")))</f>
        <v> </v>
      </c>
      <c r="E69" s="127"/>
      <c r="F69" s="127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8"/>
      <c r="V69" s="133"/>
      <c r="AA69" s="134"/>
    </row>
    <row r="70" spans="2:22" ht="15">
      <c r="B70" s="126"/>
      <c r="C70" s="8" t="s">
        <v>67</v>
      </c>
      <c r="G70" s="135"/>
      <c r="H70" s="135"/>
      <c r="I70" s="135"/>
      <c r="J70" s="135"/>
      <c r="K70" s="135"/>
      <c r="L70" s="135"/>
      <c r="M70" s="135"/>
      <c r="N70" s="133"/>
      <c r="O70" s="133"/>
      <c r="Q70" s="136"/>
      <c r="R70" s="136"/>
      <c r="S70" s="135"/>
      <c r="T70" s="135"/>
      <c r="U70" s="135"/>
      <c r="V70" s="133"/>
    </row>
    <row r="71" spans="10:20" ht="15">
      <c r="J71" s="5" t="s">
        <v>52</v>
      </c>
      <c r="K71" s="5"/>
      <c r="L71" s="5"/>
      <c r="T71" s="5" t="s">
        <v>54</v>
      </c>
    </row>
    <row r="72" spans="3:21" ht="15">
      <c r="C72" s="94" t="s">
        <v>68</v>
      </c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</row>
    <row r="73" spans="3:21" ht="15"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</row>
    <row r="74" spans="3:21" ht="15"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</row>
    <row r="75" spans="3:21" ht="15"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</row>
    <row r="76" spans="2:21" ht="26.25">
      <c r="B76" s="109"/>
      <c r="C76" s="109"/>
      <c r="D76" s="109"/>
      <c r="E76" s="109"/>
      <c r="F76" s="137" t="s">
        <v>38</v>
      </c>
      <c r="G76" s="109"/>
      <c r="H76" s="138"/>
      <c r="I76" s="138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</row>
    <row r="77" spans="6:9" ht="26.25">
      <c r="F77" s="88"/>
      <c r="H77" s="89"/>
      <c r="I77" s="89"/>
    </row>
    <row r="78" spans="3:24" ht="21">
      <c r="C78" s="90" t="s">
        <v>39</v>
      </c>
      <c r="D78" s="91" t="s">
        <v>40</v>
      </c>
      <c r="E78" s="90"/>
      <c r="F78" s="90"/>
      <c r="G78" s="90"/>
      <c r="H78" s="90"/>
      <c r="I78" s="90"/>
      <c r="J78" s="90"/>
      <c r="K78" s="90"/>
      <c r="L78" s="90"/>
      <c r="P78" s="580" t="s">
        <v>41</v>
      </c>
      <c r="Q78" s="580"/>
      <c r="R78" s="92"/>
      <c r="S78" s="92"/>
      <c r="T78" s="581">
        <f>'Utkání-výsledky'!$K$1</f>
        <v>2015</v>
      </c>
      <c r="U78" s="581"/>
      <c r="X78" s="93" t="s">
        <v>0</v>
      </c>
    </row>
    <row r="79" spans="3:32" ht="18.75">
      <c r="C79" s="94" t="s">
        <v>42</v>
      </c>
      <c r="D79" s="139"/>
      <c r="N79" s="96">
        <v>2</v>
      </c>
      <c r="P79" s="582" t="str">
        <f>IF(N79=1,P81,IF(N79=2,P82,IF(N79=3,P83,IF(N79=4,P84,IF(N79=5,P85,IF(N79=6,P86," "))))))</f>
        <v>MUŽI  II.</v>
      </c>
      <c r="Q79" s="583"/>
      <c r="R79" s="583"/>
      <c r="S79" s="583"/>
      <c r="T79" s="583"/>
      <c r="U79" s="584"/>
      <c r="W79" s="97" t="s">
        <v>1</v>
      </c>
      <c r="X79" s="94" t="s">
        <v>2</v>
      </c>
      <c r="AA79" s="1" t="str">
        <f aca="true" t="shared" si="10" ref="AA79:AF79">AA4</f>
        <v>Muži I.</v>
      </c>
      <c r="AB79" s="1" t="str">
        <f t="shared" si="10"/>
        <v>Muži II. </v>
      </c>
      <c r="AC79" s="1" t="str">
        <f t="shared" si="10"/>
        <v>Neobsazeno</v>
      </c>
      <c r="AD79" s="1" t="str">
        <f t="shared" si="10"/>
        <v>Veterání I.</v>
      </c>
      <c r="AE79" s="1" t="str">
        <f t="shared" si="10"/>
        <v>Veterání II.</v>
      </c>
      <c r="AF79" s="1" t="str">
        <f t="shared" si="10"/>
        <v>Ženy</v>
      </c>
    </row>
    <row r="80" spans="3:21" ht="15">
      <c r="C80" s="94"/>
      <c r="D80" s="99"/>
      <c r="E80" s="99"/>
      <c r="F80" s="99"/>
      <c r="G80" s="94"/>
      <c r="H80" s="94"/>
      <c r="I80" s="94"/>
      <c r="J80" s="99"/>
      <c r="K80" s="99"/>
      <c r="L80" s="99"/>
      <c r="M80" s="94"/>
      <c r="N80" s="94"/>
      <c r="O80" s="94"/>
      <c r="P80" s="100"/>
      <c r="Q80" s="100"/>
      <c r="R80" s="100"/>
      <c r="S80" s="94"/>
      <c r="T80" s="94"/>
      <c r="U80" s="99"/>
    </row>
    <row r="81" spans="3:32" ht="15.75" customHeight="1">
      <c r="C81" s="94" t="s">
        <v>47</v>
      </c>
      <c r="D81" s="140"/>
      <c r="E81" s="101"/>
      <c r="F81" s="101"/>
      <c r="N81" s="102">
        <v>1</v>
      </c>
      <c r="P81" s="571" t="s">
        <v>48</v>
      </c>
      <c r="Q81" s="571"/>
      <c r="R81" s="571"/>
      <c r="S81" s="571"/>
      <c r="T81" s="571"/>
      <c r="U81" s="571"/>
      <c r="W81" s="103">
        <v>1</v>
      </c>
      <c r="X81" s="104" t="str">
        <f>IF($N$4=1,AA81,IF($N$4=2,AB81,IF($N$4=3,AC81,IF($N$4=4,AD81,IF($N$4=5,AE81,IF($N$4=6,AF81," "))))))</f>
        <v>Mexico</v>
      </c>
      <c r="AA81" s="1">
        <f aca="true" t="shared" si="11" ref="AA81:AE88">AA6</f>
        <v>0</v>
      </c>
      <c r="AB81" s="1" t="str">
        <f aca="true" t="shared" si="12" ref="AB81:AB90">AB56</f>
        <v>Mexico</v>
      </c>
      <c r="AC81" s="1">
        <f t="shared" si="11"/>
        <v>0</v>
      </c>
      <c r="AD81" s="1">
        <f t="shared" si="11"/>
        <v>0</v>
      </c>
      <c r="AE81" s="1">
        <f t="shared" si="11"/>
        <v>0</v>
      </c>
      <c r="AF81" s="1">
        <f aca="true" t="shared" si="13" ref="AF81:AF88">AF6</f>
        <v>0</v>
      </c>
    </row>
    <row r="82" spans="3:32" ht="15" customHeight="1">
      <c r="C82" s="94" t="s">
        <v>49</v>
      </c>
      <c r="D82" s="183"/>
      <c r="E82" s="106"/>
      <c r="F82" s="106"/>
      <c r="N82" s="102">
        <v>2</v>
      </c>
      <c r="P82" s="570" t="s">
        <v>50</v>
      </c>
      <c r="Q82" s="571"/>
      <c r="R82" s="571"/>
      <c r="S82" s="571"/>
      <c r="T82" s="571"/>
      <c r="U82" s="571"/>
      <c r="W82" s="103">
        <v>2</v>
      </c>
      <c r="X82" s="104" t="str">
        <f aca="true" t="shared" si="14" ref="X82:X88">IF($N$4=1,AA82,IF($N$4=2,AB82,IF($N$4=3,AC82,IF($N$4=4,AD82,IF($N$4=5,AE82,IF($N$4=6,AF82," "))))))</f>
        <v>Stará Ves</v>
      </c>
      <c r="AA82" s="1">
        <f t="shared" si="11"/>
        <v>0</v>
      </c>
      <c r="AB82" s="1" t="str">
        <f t="shared" si="12"/>
        <v>Stará Ves</v>
      </c>
      <c r="AC82" s="1">
        <f t="shared" si="11"/>
        <v>0</v>
      </c>
      <c r="AD82" s="1">
        <f t="shared" si="11"/>
        <v>0</v>
      </c>
      <c r="AE82" s="1">
        <f t="shared" si="11"/>
        <v>0</v>
      </c>
      <c r="AF82" s="1">
        <f t="shared" si="13"/>
        <v>0</v>
      </c>
    </row>
    <row r="83" spans="3:32" ht="15" customHeight="1">
      <c r="C83" s="94"/>
      <c r="N83" s="102">
        <v>3</v>
      </c>
      <c r="P83" s="570" t="s">
        <v>109</v>
      </c>
      <c r="Q83" s="571"/>
      <c r="R83" s="571"/>
      <c r="S83" s="571"/>
      <c r="T83" s="571"/>
      <c r="U83" s="571"/>
      <c r="W83" s="103">
        <v>3</v>
      </c>
      <c r="X83" s="104" t="str">
        <f t="shared" si="14"/>
        <v>Hukvaldy</v>
      </c>
      <c r="AA83" s="1">
        <f t="shared" si="11"/>
        <v>0</v>
      </c>
      <c r="AB83" s="1" t="str">
        <f t="shared" si="12"/>
        <v>Hukvaldy</v>
      </c>
      <c r="AC83" s="1">
        <f t="shared" si="11"/>
        <v>0</v>
      </c>
      <c r="AD83" s="1">
        <f t="shared" si="11"/>
        <v>0</v>
      </c>
      <c r="AE83" s="1">
        <f t="shared" si="11"/>
        <v>0</v>
      </c>
      <c r="AF83" s="1">
        <f t="shared" si="13"/>
        <v>0</v>
      </c>
    </row>
    <row r="84" spans="2:32" ht="18.75">
      <c r="B84" s="107">
        <v>9</v>
      </c>
      <c r="C84" s="90" t="s">
        <v>52</v>
      </c>
      <c r="D84" s="307" t="str">
        <f>VLOOKUP(B84,W81:X90,2)</f>
        <v>Nová Bělá</v>
      </c>
      <c r="E84" s="305"/>
      <c r="F84" s="305"/>
      <c r="G84" s="305"/>
      <c r="H84" s="305"/>
      <c r="I84" s="306"/>
      <c r="N84" s="102">
        <v>4</v>
      </c>
      <c r="P84" s="574" t="s">
        <v>51</v>
      </c>
      <c r="Q84" s="574"/>
      <c r="R84" s="574"/>
      <c r="S84" s="574"/>
      <c r="T84" s="574"/>
      <c r="U84" s="574"/>
      <c r="W84" s="103">
        <v>4</v>
      </c>
      <c r="X84" s="104" t="str">
        <f t="shared" si="14"/>
        <v>Hrabová</v>
      </c>
      <c r="AA84" s="1">
        <f t="shared" si="11"/>
        <v>0</v>
      </c>
      <c r="AB84" s="1" t="str">
        <f t="shared" si="12"/>
        <v>Hrabová</v>
      </c>
      <c r="AC84" s="1">
        <f t="shared" si="11"/>
        <v>0</v>
      </c>
      <c r="AD84" s="1">
        <f t="shared" si="11"/>
        <v>0</v>
      </c>
      <c r="AE84" s="1">
        <f t="shared" si="11"/>
        <v>0</v>
      </c>
      <c r="AF84" s="1">
        <f t="shared" si="13"/>
        <v>0</v>
      </c>
    </row>
    <row r="85" spans="2:32" ht="18.75">
      <c r="B85" s="107">
        <v>3</v>
      </c>
      <c r="C85" s="90" t="s">
        <v>54</v>
      </c>
      <c r="D85" s="307" t="str">
        <f>VLOOKUP(B85,W81:X90,2)</f>
        <v>Hukvaldy</v>
      </c>
      <c r="E85" s="305"/>
      <c r="F85" s="305"/>
      <c r="G85" s="305"/>
      <c r="H85" s="305"/>
      <c r="I85" s="306"/>
      <c r="N85" s="102">
        <v>5</v>
      </c>
      <c r="P85" s="574" t="s">
        <v>53</v>
      </c>
      <c r="Q85" s="574"/>
      <c r="R85" s="574"/>
      <c r="S85" s="574"/>
      <c r="T85" s="574"/>
      <c r="U85" s="574"/>
      <c r="W85" s="103">
        <v>5</v>
      </c>
      <c r="X85" s="104" t="str">
        <f t="shared" si="14"/>
        <v>Hrabůvka B</v>
      </c>
      <c r="AA85" s="1">
        <f t="shared" si="11"/>
        <v>0</v>
      </c>
      <c r="AB85" s="1" t="str">
        <f t="shared" si="12"/>
        <v>Hrabůvka B</v>
      </c>
      <c r="AC85" s="1">
        <f t="shared" si="11"/>
        <v>0</v>
      </c>
      <c r="AD85" s="1">
        <f t="shared" si="11"/>
        <v>0</v>
      </c>
      <c r="AE85" s="1">
        <f t="shared" si="11"/>
        <v>0</v>
      </c>
      <c r="AF85" s="1">
        <f t="shared" si="13"/>
        <v>0</v>
      </c>
    </row>
    <row r="86" spans="14:32" ht="15">
      <c r="N86" s="102">
        <v>6</v>
      </c>
      <c r="P86" s="574" t="s">
        <v>55</v>
      </c>
      <c r="Q86" s="574"/>
      <c r="R86" s="574"/>
      <c r="S86" s="574"/>
      <c r="T86" s="574"/>
      <c r="U86" s="574"/>
      <c r="W86" s="103">
        <v>6</v>
      </c>
      <c r="X86" s="104" t="str">
        <f t="shared" si="14"/>
        <v>Výškovice B</v>
      </c>
      <c r="AA86" s="1">
        <f t="shared" si="11"/>
        <v>0</v>
      </c>
      <c r="AB86" s="1" t="str">
        <f t="shared" si="12"/>
        <v>Výškovice B</v>
      </c>
      <c r="AC86" s="1">
        <f t="shared" si="11"/>
        <v>0</v>
      </c>
      <c r="AD86" s="1">
        <f t="shared" si="11"/>
        <v>0</v>
      </c>
      <c r="AE86" s="1">
        <f t="shared" si="11"/>
        <v>0</v>
      </c>
      <c r="AF86" s="1">
        <f t="shared" si="13"/>
        <v>0</v>
      </c>
    </row>
    <row r="87" spans="3:32" ht="15">
      <c r="C87" s="108" t="s">
        <v>56</v>
      </c>
      <c r="D87" s="109"/>
      <c r="E87" s="575" t="s">
        <v>57</v>
      </c>
      <c r="F87" s="576"/>
      <c r="G87" s="576"/>
      <c r="H87" s="576"/>
      <c r="I87" s="576"/>
      <c r="J87" s="576"/>
      <c r="K87" s="576"/>
      <c r="L87" s="576"/>
      <c r="M87" s="576"/>
      <c r="N87" s="576" t="s">
        <v>58</v>
      </c>
      <c r="O87" s="576"/>
      <c r="P87" s="576"/>
      <c r="Q87" s="576"/>
      <c r="R87" s="576"/>
      <c r="S87" s="576"/>
      <c r="T87" s="576"/>
      <c r="U87" s="576"/>
      <c r="V87" s="110"/>
      <c r="W87" s="103">
        <v>7</v>
      </c>
      <c r="X87" s="104" t="str">
        <f t="shared" si="14"/>
        <v>Krmelín B</v>
      </c>
      <c r="AA87" s="1">
        <f t="shared" si="11"/>
        <v>0</v>
      </c>
      <c r="AB87" s="1" t="str">
        <f t="shared" si="12"/>
        <v>Krmelín B</v>
      </c>
      <c r="AC87" s="1">
        <f t="shared" si="11"/>
        <v>0</v>
      </c>
      <c r="AD87" s="1">
        <f t="shared" si="11"/>
        <v>0</v>
      </c>
      <c r="AE87" s="1">
        <f t="shared" si="11"/>
        <v>0</v>
      </c>
      <c r="AF87" s="1">
        <f t="shared" si="13"/>
        <v>0</v>
      </c>
    </row>
    <row r="88" spans="2:38" ht="15">
      <c r="B88" s="112"/>
      <c r="C88" s="113" t="s">
        <v>7</v>
      </c>
      <c r="D88" s="114" t="s">
        <v>8</v>
      </c>
      <c r="E88" s="579" t="s">
        <v>59</v>
      </c>
      <c r="F88" s="568"/>
      <c r="G88" s="569"/>
      <c r="H88" s="567" t="s">
        <v>60</v>
      </c>
      <c r="I88" s="568"/>
      <c r="J88" s="569" t="s">
        <v>60</v>
      </c>
      <c r="K88" s="567" t="s">
        <v>61</v>
      </c>
      <c r="L88" s="568"/>
      <c r="M88" s="568" t="s">
        <v>61</v>
      </c>
      <c r="N88" s="567" t="s">
        <v>62</v>
      </c>
      <c r="O88" s="568"/>
      <c r="P88" s="569"/>
      <c r="Q88" s="567" t="s">
        <v>63</v>
      </c>
      <c r="R88" s="568"/>
      <c r="S88" s="569"/>
      <c r="T88" s="115" t="s">
        <v>64</v>
      </c>
      <c r="U88" s="116"/>
      <c r="V88" s="117"/>
      <c r="W88" s="103">
        <v>8</v>
      </c>
      <c r="X88" s="104" t="str">
        <f t="shared" si="14"/>
        <v>Volný LOS</v>
      </c>
      <c r="AA88" s="1">
        <f t="shared" si="11"/>
        <v>0</v>
      </c>
      <c r="AB88" s="1" t="str">
        <f t="shared" si="12"/>
        <v>Volný LOS</v>
      </c>
      <c r="AC88" s="1">
        <f t="shared" si="11"/>
        <v>0</v>
      </c>
      <c r="AD88" s="1">
        <f t="shared" si="11"/>
        <v>0</v>
      </c>
      <c r="AE88" s="1">
        <f t="shared" si="11"/>
        <v>0</v>
      </c>
      <c r="AF88" s="1">
        <f t="shared" si="13"/>
        <v>0</v>
      </c>
      <c r="AG88" s="9" t="s">
        <v>59</v>
      </c>
      <c r="AH88" s="9" t="s">
        <v>60</v>
      </c>
      <c r="AI88" s="9" t="s">
        <v>61</v>
      </c>
      <c r="AJ88" s="9" t="s">
        <v>59</v>
      </c>
      <c r="AK88" s="9" t="s">
        <v>60</v>
      </c>
      <c r="AL88" s="9" t="s">
        <v>61</v>
      </c>
    </row>
    <row r="89" spans="2:38" ht="24.75" customHeight="1">
      <c r="B89" s="118" t="s">
        <v>59</v>
      </c>
      <c r="C89" s="448" t="s">
        <v>212</v>
      </c>
      <c r="D89" s="428" t="s">
        <v>225</v>
      </c>
      <c r="E89" s="429">
        <v>2</v>
      </c>
      <c r="F89" s="144" t="s">
        <v>17</v>
      </c>
      <c r="G89" s="430">
        <v>6</v>
      </c>
      <c r="H89" s="231">
        <v>3</v>
      </c>
      <c r="I89" s="232" t="s">
        <v>17</v>
      </c>
      <c r="J89" s="431">
        <v>6</v>
      </c>
      <c r="K89" s="145"/>
      <c r="L89" s="144" t="s">
        <v>17</v>
      </c>
      <c r="M89" s="233"/>
      <c r="N89" s="168">
        <f>E89+H89+K89</f>
        <v>5</v>
      </c>
      <c r="O89" s="148" t="s">
        <v>17</v>
      </c>
      <c r="P89" s="169">
        <f>G89+J89+M89</f>
        <v>12</v>
      </c>
      <c r="Q89" s="168">
        <f>SUM(AG89:AI89)</f>
        <v>0</v>
      </c>
      <c r="R89" s="148" t="s">
        <v>17</v>
      </c>
      <c r="S89" s="169">
        <f>SUM(AJ89:AL89)</f>
        <v>2</v>
      </c>
      <c r="T89" s="122">
        <f>IF(Q89&gt;S89,1,0)</f>
        <v>0</v>
      </c>
      <c r="U89" s="123">
        <f>IF(S89&gt;Q89,1,0)</f>
        <v>1</v>
      </c>
      <c r="V89" s="110"/>
      <c r="W89" s="103">
        <v>9</v>
      </c>
      <c r="X89" s="104" t="str">
        <f>IF($N$4=1,AA89,IF($N$4=2,AB89,IF($N$4=3,AC89,IF($N$4=4,AD89,IF($N$4=5,AE89,IF($N$4=6,AF89," "))))))</f>
        <v>Nová Bělá</v>
      </c>
      <c r="AB89" s="1" t="str">
        <f t="shared" si="12"/>
        <v>Nová Bělá</v>
      </c>
      <c r="AG89" s="124">
        <f>IF(E89&gt;G89,1,0)</f>
        <v>0</v>
      </c>
      <c r="AH89" s="124">
        <f>IF(H89&gt;J89,1,0)</f>
        <v>0</v>
      </c>
      <c r="AI89" s="124">
        <f>IF(K89+M89&gt;0,IF(K89&gt;M89,1,0),0)</f>
        <v>0</v>
      </c>
      <c r="AJ89" s="124">
        <f>IF(G89&gt;E89,1,0)</f>
        <v>1</v>
      </c>
      <c r="AK89" s="124">
        <f>IF(J89&gt;H89,1,0)</f>
        <v>1</v>
      </c>
      <c r="AL89" s="124">
        <f>IF(K89+M89&gt;0,IF(M89&gt;K89,1,0),0)</f>
        <v>0</v>
      </c>
    </row>
    <row r="90" spans="2:38" ht="24.75" customHeight="1">
      <c r="B90" s="118" t="s">
        <v>60</v>
      </c>
      <c r="C90" s="449" t="s">
        <v>149</v>
      </c>
      <c r="D90" s="433" t="s">
        <v>226</v>
      </c>
      <c r="E90" s="434">
        <v>6</v>
      </c>
      <c r="F90" s="232" t="s">
        <v>17</v>
      </c>
      <c r="G90" s="431">
        <v>1</v>
      </c>
      <c r="H90" s="145">
        <v>7</v>
      </c>
      <c r="I90" s="144" t="s">
        <v>17</v>
      </c>
      <c r="J90" s="430">
        <v>6</v>
      </c>
      <c r="K90" s="231"/>
      <c r="L90" s="232" t="s">
        <v>17</v>
      </c>
      <c r="M90" s="146"/>
      <c r="N90" s="168">
        <f>E90+H90+K90</f>
        <v>13</v>
      </c>
      <c r="O90" s="148" t="s">
        <v>17</v>
      </c>
      <c r="P90" s="169">
        <f>G90+J90+M90</f>
        <v>7</v>
      </c>
      <c r="Q90" s="168">
        <f>SUM(AG90:AI90)</f>
        <v>2</v>
      </c>
      <c r="R90" s="148" t="s">
        <v>17</v>
      </c>
      <c r="S90" s="169">
        <f>SUM(AJ90:AL90)</f>
        <v>0</v>
      </c>
      <c r="T90" s="122">
        <f>IF(Q90&gt;S90,1,0)</f>
        <v>1</v>
      </c>
      <c r="U90" s="123">
        <f>IF(S90&gt;Q90,1,0)</f>
        <v>0</v>
      </c>
      <c r="V90" s="110"/>
      <c r="W90" s="103">
        <v>10</v>
      </c>
      <c r="X90" s="104" t="str">
        <f>IF($N$4=1,AA90,IF($N$4=2,AB90,IF($N$4=3,AC90,IF($N$4=4,AD90,IF($N$4=5,AE90,IF($N$4=6,AF90," "))))))</f>
        <v>Proskovice B</v>
      </c>
      <c r="AB90" s="1" t="str">
        <f t="shared" si="12"/>
        <v>Proskovice B</v>
      </c>
      <c r="AG90" s="124">
        <f>IF(E90&gt;G90,1,0)</f>
        <v>1</v>
      </c>
      <c r="AH90" s="124">
        <f>IF(H90&gt;J90,1,0)</f>
        <v>1</v>
      </c>
      <c r="AI90" s="124">
        <f>IF(K90+M90&gt;0,IF(K90&gt;M90,1,0),0)</f>
        <v>0</v>
      </c>
      <c r="AJ90" s="124">
        <f>IF(G90&gt;E90,1,0)</f>
        <v>0</v>
      </c>
      <c r="AK90" s="124">
        <f>IF(J90&gt;H90,1,0)</f>
        <v>0</v>
      </c>
      <c r="AL90" s="124">
        <f>IF(K90+M90&gt;0,IF(M90&gt;K90,1,0),0)</f>
        <v>0</v>
      </c>
    </row>
    <row r="91" spans="2:38" ht="24.75" customHeight="1">
      <c r="B91" s="572" t="s">
        <v>61</v>
      </c>
      <c r="C91" s="450" t="s">
        <v>212</v>
      </c>
      <c r="D91" s="451" t="s">
        <v>225</v>
      </c>
      <c r="E91" s="436">
        <v>6</v>
      </c>
      <c r="F91" s="295" t="s">
        <v>17</v>
      </c>
      <c r="G91" s="437">
        <v>3</v>
      </c>
      <c r="H91" s="438">
        <v>4</v>
      </c>
      <c r="I91" s="439" t="s">
        <v>17</v>
      </c>
      <c r="J91" s="440">
        <v>6</v>
      </c>
      <c r="K91" s="293">
        <v>7</v>
      </c>
      <c r="L91" s="295" t="s">
        <v>17</v>
      </c>
      <c r="M91" s="297">
        <v>6</v>
      </c>
      <c r="N91" s="577">
        <f>E91+H91+K91</f>
        <v>17</v>
      </c>
      <c r="O91" s="561" t="s">
        <v>17</v>
      </c>
      <c r="P91" s="563">
        <f>G91+J91+M91</f>
        <v>15</v>
      </c>
      <c r="Q91" s="577">
        <f>SUM(AG91:AI91)</f>
        <v>2</v>
      </c>
      <c r="R91" s="561" t="s">
        <v>17</v>
      </c>
      <c r="S91" s="563">
        <f>SUM(AJ91:AL91)</f>
        <v>1</v>
      </c>
      <c r="T91" s="565">
        <f>IF(Q91&gt;S91,1,0)</f>
        <v>1</v>
      </c>
      <c r="U91" s="553">
        <f>IF(S91&gt;Q91,1,0)</f>
        <v>0</v>
      </c>
      <c r="V91" s="125"/>
      <c r="Y91" s="358" t="s">
        <v>242</v>
      </c>
      <c r="AG91" s="124">
        <f>IF(E91&gt;G91,1,0)</f>
        <v>1</v>
      </c>
      <c r="AH91" s="124">
        <f>IF(H91&gt;J91,1,0)</f>
        <v>0</v>
      </c>
      <c r="AI91" s="124">
        <f>IF(K91+M91&gt;0,IF(K91&gt;M91,1,0),0)</f>
        <v>1</v>
      </c>
      <c r="AJ91" s="124">
        <f>IF(G91&gt;E91,1,0)</f>
        <v>0</v>
      </c>
      <c r="AK91" s="124">
        <f>IF(J91&gt;H91,1,0)</f>
        <v>1</v>
      </c>
      <c r="AL91" s="124">
        <f>IF(K91+M91&gt;0,IF(M91&gt;K91,1,0),0)</f>
        <v>0</v>
      </c>
    </row>
    <row r="92" spans="2:25" ht="24.75" customHeight="1">
      <c r="B92" s="573"/>
      <c r="C92" s="452" t="s">
        <v>149</v>
      </c>
      <c r="D92" s="453" t="s">
        <v>246</v>
      </c>
      <c r="E92" s="443"/>
      <c r="F92" s="296"/>
      <c r="G92" s="444"/>
      <c r="H92" s="445"/>
      <c r="I92" s="446"/>
      <c r="J92" s="447"/>
      <c r="K92" s="294"/>
      <c r="L92" s="296"/>
      <c r="M92" s="298"/>
      <c r="N92" s="560"/>
      <c r="O92" s="556"/>
      <c r="P92" s="558"/>
      <c r="Q92" s="560"/>
      <c r="R92" s="556"/>
      <c r="S92" s="558"/>
      <c r="T92" s="566"/>
      <c r="U92" s="554"/>
      <c r="V92" s="125"/>
      <c r="Y92" s="358" t="s">
        <v>243</v>
      </c>
    </row>
    <row r="93" spans="2:25" ht="24.75" customHeight="1">
      <c r="B93" s="126"/>
      <c r="C93" s="150" t="s">
        <v>65</v>
      </c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1">
        <f>SUM(N89:N92)</f>
        <v>35</v>
      </c>
      <c r="O93" s="148" t="s">
        <v>17</v>
      </c>
      <c r="P93" s="172">
        <f>SUM(P89:P92)</f>
        <v>34</v>
      </c>
      <c r="Q93" s="171">
        <f>SUM(Q89:Q92)</f>
        <v>4</v>
      </c>
      <c r="R93" s="154" t="s">
        <v>17</v>
      </c>
      <c r="S93" s="172">
        <f>SUM(S89:S92)</f>
        <v>3</v>
      </c>
      <c r="T93" s="122">
        <f>SUM(T89:T92)</f>
        <v>2</v>
      </c>
      <c r="U93" s="123">
        <f>SUM(U89:U92)</f>
        <v>1</v>
      </c>
      <c r="V93" s="110"/>
      <c r="Y93" s="358" t="s">
        <v>244</v>
      </c>
    </row>
    <row r="94" spans="2:25" ht="24.75" customHeight="1">
      <c r="B94" s="126"/>
      <c r="C94" s="173" t="s">
        <v>66</v>
      </c>
      <c r="D94" s="174" t="str">
        <f>IF(T93&gt;U93,D84,IF(U93&gt;T93,D85,IF(U93+T93=0," ","CHYBA ZADÁNÍ")))</f>
        <v>Nová Bělá</v>
      </c>
      <c r="E94" s="150"/>
      <c r="F94" s="15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3"/>
      <c r="V94" s="133"/>
      <c r="Y94" s="358"/>
    </row>
    <row r="95" spans="2:25" ht="24.75" customHeight="1">
      <c r="B95" s="126"/>
      <c r="C95" s="8" t="s">
        <v>67</v>
      </c>
      <c r="G95" s="135"/>
      <c r="H95" s="135"/>
      <c r="I95" s="135"/>
      <c r="J95" s="135"/>
      <c r="K95" s="135"/>
      <c r="L95" s="135"/>
      <c r="M95" s="135"/>
      <c r="N95" s="133"/>
      <c r="O95" s="133"/>
      <c r="Q95" s="136"/>
      <c r="R95" s="136"/>
      <c r="S95" s="135"/>
      <c r="T95" s="135"/>
      <c r="U95" s="135"/>
      <c r="V95" s="133"/>
      <c r="Y95" s="358" t="s">
        <v>245</v>
      </c>
    </row>
    <row r="96" spans="3:25" ht="15">
      <c r="C96" s="136"/>
      <c r="D96" s="136"/>
      <c r="E96" s="136"/>
      <c r="F96" s="136"/>
      <c r="G96" s="136"/>
      <c r="H96" s="136"/>
      <c r="I96" s="136"/>
      <c r="J96" s="141" t="s">
        <v>52</v>
      </c>
      <c r="K96" s="141"/>
      <c r="L96" s="141"/>
      <c r="M96" s="136"/>
      <c r="N96" s="136"/>
      <c r="O96" s="136"/>
      <c r="P96" s="136"/>
      <c r="Q96" s="136"/>
      <c r="R96" s="136"/>
      <c r="S96" s="136"/>
      <c r="T96" s="141" t="s">
        <v>54</v>
      </c>
      <c r="U96" s="136"/>
      <c r="Y96" s="354"/>
    </row>
    <row r="97" spans="3:25" ht="15">
      <c r="C97" s="142" t="s">
        <v>68</v>
      </c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Y97" s="354"/>
    </row>
    <row r="101" spans="2:21" ht="26.25">
      <c r="B101" s="109"/>
      <c r="C101" s="109"/>
      <c r="D101" s="109"/>
      <c r="E101" s="109"/>
      <c r="F101" s="137" t="s">
        <v>38</v>
      </c>
      <c r="G101" s="109"/>
      <c r="H101" s="138"/>
      <c r="I101" s="138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</row>
    <row r="102" spans="6:9" ht="26.25">
      <c r="F102" s="88"/>
      <c r="H102" s="89"/>
      <c r="I102" s="89"/>
    </row>
    <row r="103" spans="3:24" ht="21">
      <c r="C103" s="90" t="s">
        <v>39</v>
      </c>
      <c r="D103" s="91" t="s">
        <v>40</v>
      </c>
      <c r="E103" s="90"/>
      <c r="F103" s="90"/>
      <c r="G103" s="90"/>
      <c r="H103" s="90"/>
      <c r="I103" s="90"/>
      <c r="J103" s="90"/>
      <c r="K103" s="90"/>
      <c r="L103" s="90"/>
      <c r="P103" s="580" t="s">
        <v>41</v>
      </c>
      <c r="Q103" s="580"/>
      <c r="R103" s="92"/>
      <c r="S103" s="92"/>
      <c r="T103" s="581">
        <f>'Utkání-výsledky'!$K$1</f>
        <v>2015</v>
      </c>
      <c r="U103" s="581"/>
      <c r="X103" s="93" t="s">
        <v>0</v>
      </c>
    </row>
    <row r="104" spans="3:32" ht="18.75">
      <c r="C104" s="94" t="s">
        <v>42</v>
      </c>
      <c r="D104" s="139"/>
      <c r="N104" s="96">
        <v>2</v>
      </c>
      <c r="P104" s="582" t="str">
        <f>IF(N104=1,P106,IF(N104=2,P107,IF(N104=3,P108,IF(N104=4,P109,IF(N104=5,P110,IF(N104=6,P111," "))))))</f>
        <v>MUŽI  II.</v>
      </c>
      <c r="Q104" s="583"/>
      <c r="R104" s="583"/>
      <c r="S104" s="583"/>
      <c r="T104" s="583"/>
      <c r="U104" s="584"/>
      <c r="W104" s="97" t="s">
        <v>1</v>
      </c>
      <c r="X104" s="94" t="s">
        <v>2</v>
      </c>
      <c r="AA104" s="1" t="str">
        <f aca="true" t="shared" si="15" ref="AA104:AF104">AA29</f>
        <v>Muži I.</v>
      </c>
      <c r="AB104" s="1" t="str">
        <f t="shared" si="15"/>
        <v>Muži II. </v>
      </c>
      <c r="AC104" s="1" t="str">
        <f t="shared" si="15"/>
        <v>Neobsazeno</v>
      </c>
      <c r="AD104" s="1" t="str">
        <f t="shared" si="15"/>
        <v>Veterání I.</v>
      </c>
      <c r="AE104" s="1" t="str">
        <f t="shared" si="15"/>
        <v>Veterání II.</v>
      </c>
      <c r="AF104" s="1" t="str">
        <f t="shared" si="15"/>
        <v>Ženy</v>
      </c>
    </row>
    <row r="105" spans="3:21" ht="15">
      <c r="C105" s="94"/>
      <c r="D105" s="99"/>
      <c r="E105" s="99"/>
      <c r="F105" s="99"/>
      <c r="G105" s="94"/>
      <c r="H105" s="94"/>
      <c r="I105" s="94"/>
      <c r="J105" s="99"/>
      <c r="K105" s="99"/>
      <c r="L105" s="99"/>
      <c r="M105" s="94"/>
      <c r="N105" s="94"/>
      <c r="O105" s="94"/>
      <c r="P105" s="100"/>
      <c r="Q105" s="100"/>
      <c r="R105" s="100"/>
      <c r="S105" s="94"/>
      <c r="T105" s="94"/>
      <c r="U105" s="99"/>
    </row>
    <row r="106" spans="3:32" ht="15.75">
      <c r="C106" s="94" t="s">
        <v>47</v>
      </c>
      <c r="D106" s="140" t="s">
        <v>185</v>
      </c>
      <c r="E106" s="101"/>
      <c r="F106" s="101"/>
      <c r="N106" s="102">
        <v>1</v>
      </c>
      <c r="P106" s="571" t="s">
        <v>48</v>
      </c>
      <c r="Q106" s="571"/>
      <c r="R106" s="571"/>
      <c r="S106" s="571"/>
      <c r="T106" s="571"/>
      <c r="U106" s="571"/>
      <c r="W106" s="103">
        <v>1</v>
      </c>
      <c r="X106" s="104" t="str">
        <f>IF($N$4=1,AA106,IF($N$4=2,AB106,IF($N$4=3,AC106,IF($N$4=4,AD106,IF($N$4=5,AE106,IF($N$4=6,AF106," "))))))</f>
        <v>Mexico</v>
      </c>
      <c r="AA106" s="1">
        <f aca="true" t="shared" si="16" ref="AA106:AF113">AA31</f>
        <v>0</v>
      </c>
      <c r="AB106" s="1" t="str">
        <f aca="true" t="shared" si="17" ref="AB106:AB115">AB81</f>
        <v>Mexico</v>
      </c>
      <c r="AC106" s="1">
        <f t="shared" si="16"/>
        <v>0</v>
      </c>
      <c r="AD106" s="1">
        <f t="shared" si="16"/>
        <v>0</v>
      </c>
      <c r="AE106" s="1">
        <f t="shared" si="16"/>
        <v>0</v>
      </c>
      <c r="AF106" s="1">
        <f t="shared" si="16"/>
        <v>0</v>
      </c>
    </row>
    <row r="107" spans="3:32" ht="15">
      <c r="C107" s="94" t="s">
        <v>49</v>
      </c>
      <c r="D107" s="183">
        <v>42133</v>
      </c>
      <c r="E107" s="106"/>
      <c r="F107" s="106"/>
      <c r="N107" s="102">
        <v>2</v>
      </c>
      <c r="P107" s="570" t="s">
        <v>50</v>
      </c>
      <c r="Q107" s="571"/>
      <c r="R107" s="571"/>
      <c r="S107" s="571"/>
      <c r="T107" s="571"/>
      <c r="U107" s="571"/>
      <c r="W107" s="103">
        <v>2</v>
      </c>
      <c r="X107" s="104" t="str">
        <f aca="true" t="shared" si="18" ref="X107:X113">IF($N$4=1,AA107,IF($N$4=2,AB107,IF($N$4=3,AC107,IF($N$4=4,AD107,IF($N$4=5,AE107,IF($N$4=6,AF107," "))))))</f>
        <v>Stará Ves</v>
      </c>
      <c r="AA107" s="1">
        <f t="shared" si="16"/>
        <v>0</v>
      </c>
      <c r="AB107" s="1" t="str">
        <f t="shared" si="17"/>
        <v>Stará Ves</v>
      </c>
      <c r="AC107" s="1">
        <f t="shared" si="16"/>
        <v>0</v>
      </c>
      <c r="AD107" s="1">
        <f t="shared" si="16"/>
        <v>0</v>
      </c>
      <c r="AE107" s="1">
        <f t="shared" si="16"/>
        <v>0</v>
      </c>
      <c r="AF107" s="1">
        <f t="shared" si="16"/>
        <v>0</v>
      </c>
    </row>
    <row r="108" spans="3:32" ht="15">
      <c r="C108" s="94"/>
      <c r="N108" s="102">
        <v>3</v>
      </c>
      <c r="P108" s="570" t="s">
        <v>109</v>
      </c>
      <c r="Q108" s="571"/>
      <c r="R108" s="571"/>
      <c r="S108" s="571"/>
      <c r="T108" s="571"/>
      <c r="U108" s="571"/>
      <c r="W108" s="103">
        <v>3</v>
      </c>
      <c r="X108" s="104" t="str">
        <f t="shared" si="18"/>
        <v>Hukvaldy</v>
      </c>
      <c r="AA108" s="1">
        <f t="shared" si="16"/>
        <v>0</v>
      </c>
      <c r="AB108" s="1" t="str">
        <f t="shared" si="17"/>
        <v>Hukvaldy</v>
      </c>
      <c r="AC108" s="1">
        <f t="shared" si="16"/>
        <v>0</v>
      </c>
      <c r="AD108" s="1">
        <f t="shared" si="16"/>
        <v>0</v>
      </c>
      <c r="AE108" s="1">
        <f t="shared" si="16"/>
        <v>0</v>
      </c>
      <c r="AF108" s="1">
        <f t="shared" si="16"/>
        <v>0</v>
      </c>
    </row>
    <row r="109" spans="2:32" ht="18.75">
      <c r="B109" s="107">
        <v>1</v>
      </c>
      <c r="C109" s="90" t="s">
        <v>52</v>
      </c>
      <c r="D109" s="307" t="str">
        <f>VLOOKUP(B109,W106:X115,2)</f>
        <v>Mexico</v>
      </c>
      <c r="E109" s="305"/>
      <c r="F109" s="305"/>
      <c r="G109" s="305"/>
      <c r="H109" s="305"/>
      <c r="I109" s="306"/>
      <c r="N109" s="102">
        <v>4</v>
      </c>
      <c r="P109" s="574" t="s">
        <v>51</v>
      </c>
      <c r="Q109" s="574"/>
      <c r="R109" s="574"/>
      <c r="S109" s="574"/>
      <c r="T109" s="574"/>
      <c r="U109" s="574"/>
      <c r="W109" s="103">
        <v>4</v>
      </c>
      <c r="X109" s="104" t="str">
        <f t="shared" si="18"/>
        <v>Hrabová</v>
      </c>
      <c r="AA109" s="1">
        <f t="shared" si="16"/>
        <v>0</v>
      </c>
      <c r="AB109" s="1" t="str">
        <f t="shared" si="17"/>
        <v>Hrabová</v>
      </c>
      <c r="AC109" s="1">
        <f t="shared" si="16"/>
        <v>0</v>
      </c>
      <c r="AD109" s="1">
        <f t="shared" si="16"/>
        <v>0</v>
      </c>
      <c r="AE109" s="1">
        <f t="shared" si="16"/>
        <v>0</v>
      </c>
      <c r="AF109" s="1">
        <f t="shared" si="16"/>
        <v>0</v>
      </c>
    </row>
    <row r="110" spans="2:32" ht="18.75">
      <c r="B110" s="107">
        <v>2</v>
      </c>
      <c r="C110" s="90" t="s">
        <v>54</v>
      </c>
      <c r="D110" s="307" t="str">
        <f>VLOOKUP(B110,W106:X115,2)</f>
        <v>Stará Ves</v>
      </c>
      <c r="E110" s="305"/>
      <c r="F110" s="305"/>
      <c r="G110" s="305"/>
      <c r="H110" s="305"/>
      <c r="I110" s="306"/>
      <c r="N110" s="102">
        <v>5</v>
      </c>
      <c r="P110" s="574" t="s">
        <v>53</v>
      </c>
      <c r="Q110" s="574"/>
      <c r="R110" s="574"/>
      <c r="S110" s="574"/>
      <c r="T110" s="574"/>
      <c r="U110" s="574"/>
      <c r="W110" s="103">
        <v>5</v>
      </c>
      <c r="X110" s="104" t="str">
        <f t="shared" si="18"/>
        <v>Hrabůvka B</v>
      </c>
      <c r="AA110" s="1">
        <f t="shared" si="16"/>
        <v>0</v>
      </c>
      <c r="AB110" s="1" t="str">
        <f t="shared" si="17"/>
        <v>Hrabůvka B</v>
      </c>
      <c r="AC110" s="1">
        <f t="shared" si="16"/>
        <v>0</v>
      </c>
      <c r="AD110" s="1">
        <f t="shared" si="16"/>
        <v>0</v>
      </c>
      <c r="AE110" s="1">
        <f t="shared" si="16"/>
        <v>0</v>
      </c>
      <c r="AF110" s="1">
        <f t="shared" si="16"/>
        <v>0</v>
      </c>
    </row>
    <row r="111" spans="14:32" ht="15">
      <c r="N111" s="102">
        <v>6</v>
      </c>
      <c r="P111" s="574" t="s">
        <v>55</v>
      </c>
      <c r="Q111" s="574"/>
      <c r="R111" s="574"/>
      <c r="S111" s="574"/>
      <c r="T111" s="574"/>
      <c r="U111" s="574"/>
      <c r="W111" s="103">
        <v>6</v>
      </c>
      <c r="X111" s="104" t="str">
        <f t="shared" si="18"/>
        <v>Výškovice B</v>
      </c>
      <c r="AA111" s="1">
        <f t="shared" si="16"/>
        <v>0</v>
      </c>
      <c r="AB111" s="1" t="str">
        <f t="shared" si="17"/>
        <v>Výškovice B</v>
      </c>
      <c r="AC111" s="1">
        <f t="shared" si="16"/>
        <v>0</v>
      </c>
      <c r="AD111" s="1">
        <f t="shared" si="16"/>
        <v>0</v>
      </c>
      <c r="AE111" s="1">
        <f t="shared" si="16"/>
        <v>0</v>
      </c>
      <c r="AF111" s="1">
        <f t="shared" si="16"/>
        <v>0</v>
      </c>
    </row>
    <row r="112" spans="3:32" ht="15">
      <c r="C112" s="108" t="s">
        <v>56</v>
      </c>
      <c r="D112" s="109"/>
      <c r="E112" s="575" t="s">
        <v>57</v>
      </c>
      <c r="F112" s="576"/>
      <c r="G112" s="576"/>
      <c r="H112" s="576"/>
      <c r="I112" s="576"/>
      <c r="J112" s="576"/>
      <c r="K112" s="576"/>
      <c r="L112" s="576"/>
      <c r="M112" s="576"/>
      <c r="N112" s="576" t="s">
        <v>58</v>
      </c>
      <c r="O112" s="576"/>
      <c r="P112" s="576"/>
      <c r="Q112" s="576"/>
      <c r="R112" s="576"/>
      <c r="S112" s="576"/>
      <c r="T112" s="576"/>
      <c r="U112" s="576"/>
      <c r="V112" s="110"/>
      <c r="W112" s="103">
        <v>7</v>
      </c>
      <c r="X112" s="104" t="str">
        <f t="shared" si="18"/>
        <v>Krmelín B</v>
      </c>
      <c r="AA112" s="1">
        <f t="shared" si="16"/>
        <v>0</v>
      </c>
      <c r="AB112" s="1" t="str">
        <f t="shared" si="17"/>
        <v>Krmelín B</v>
      </c>
      <c r="AC112" s="1">
        <f t="shared" si="16"/>
        <v>0</v>
      </c>
      <c r="AD112" s="1">
        <f t="shared" si="16"/>
        <v>0</v>
      </c>
      <c r="AE112" s="1">
        <f t="shared" si="16"/>
        <v>0</v>
      </c>
      <c r="AF112" s="1">
        <f t="shared" si="16"/>
        <v>0</v>
      </c>
    </row>
    <row r="113" spans="2:38" ht="15">
      <c r="B113" s="112"/>
      <c r="C113" s="113" t="s">
        <v>7</v>
      </c>
      <c r="D113" s="114" t="s">
        <v>8</v>
      </c>
      <c r="E113" s="579" t="s">
        <v>59</v>
      </c>
      <c r="F113" s="568"/>
      <c r="G113" s="569"/>
      <c r="H113" s="567" t="s">
        <v>60</v>
      </c>
      <c r="I113" s="568"/>
      <c r="J113" s="569" t="s">
        <v>60</v>
      </c>
      <c r="K113" s="567" t="s">
        <v>61</v>
      </c>
      <c r="L113" s="568"/>
      <c r="M113" s="568" t="s">
        <v>61</v>
      </c>
      <c r="N113" s="567" t="s">
        <v>62</v>
      </c>
      <c r="O113" s="568"/>
      <c r="P113" s="569"/>
      <c r="Q113" s="567" t="s">
        <v>63</v>
      </c>
      <c r="R113" s="568"/>
      <c r="S113" s="569"/>
      <c r="T113" s="115" t="s">
        <v>64</v>
      </c>
      <c r="U113" s="116"/>
      <c r="V113" s="117"/>
      <c r="W113" s="103">
        <v>8</v>
      </c>
      <c r="X113" s="104" t="str">
        <f t="shared" si="18"/>
        <v>Volný LOS</v>
      </c>
      <c r="AA113" s="1">
        <f t="shared" si="16"/>
        <v>0</v>
      </c>
      <c r="AB113" s="1" t="str">
        <f t="shared" si="17"/>
        <v>Volný LOS</v>
      </c>
      <c r="AC113" s="1">
        <f t="shared" si="16"/>
        <v>0</v>
      </c>
      <c r="AD113" s="1">
        <f t="shared" si="16"/>
        <v>0</v>
      </c>
      <c r="AE113" s="1">
        <f t="shared" si="16"/>
        <v>0</v>
      </c>
      <c r="AF113" s="1">
        <f t="shared" si="16"/>
        <v>0</v>
      </c>
      <c r="AG113" s="9" t="s">
        <v>59</v>
      </c>
      <c r="AH113" s="9" t="s">
        <v>60</v>
      </c>
      <c r="AI113" s="9" t="s">
        <v>61</v>
      </c>
      <c r="AJ113" s="9" t="s">
        <v>59</v>
      </c>
      <c r="AK113" s="9" t="s">
        <v>60</v>
      </c>
      <c r="AL113" s="9" t="s">
        <v>61</v>
      </c>
    </row>
    <row r="114" spans="2:38" ht="24.75" customHeight="1">
      <c r="B114" s="118" t="s">
        <v>59</v>
      </c>
      <c r="C114" s="435" t="s">
        <v>187</v>
      </c>
      <c r="D114" s="428" t="s">
        <v>197</v>
      </c>
      <c r="E114" s="429">
        <v>6</v>
      </c>
      <c r="F114" s="144" t="s">
        <v>17</v>
      </c>
      <c r="G114" s="430">
        <v>1</v>
      </c>
      <c r="H114" s="231">
        <v>6</v>
      </c>
      <c r="I114" s="232" t="s">
        <v>17</v>
      </c>
      <c r="J114" s="431">
        <v>2</v>
      </c>
      <c r="K114" s="145"/>
      <c r="L114" s="144" t="s">
        <v>17</v>
      </c>
      <c r="M114" s="233"/>
      <c r="N114" s="168">
        <f>E114+H114+K114</f>
        <v>12</v>
      </c>
      <c r="O114" s="148" t="s">
        <v>17</v>
      </c>
      <c r="P114" s="169">
        <f>G114+J114+M114</f>
        <v>3</v>
      </c>
      <c r="Q114" s="168">
        <f>SUM(AG114:AI114)</f>
        <v>2</v>
      </c>
      <c r="R114" s="148" t="s">
        <v>17</v>
      </c>
      <c r="S114" s="169">
        <f>SUM(AJ114:AL114)</f>
        <v>0</v>
      </c>
      <c r="T114" s="122">
        <f>IF(Q114&gt;S114,1,0)</f>
        <v>1</v>
      </c>
      <c r="U114" s="123">
        <f>IF(S114&gt;Q114,1,0)</f>
        <v>0</v>
      </c>
      <c r="V114" s="110"/>
      <c r="W114" s="103">
        <v>9</v>
      </c>
      <c r="X114" s="104" t="str">
        <f>IF($N$4=1,AA114,IF($N$4=2,AB114,IF($N$4=3,AC114,IF($N$4=4,AD114,IF($N$4=5,AE114,IF($N$4=6,AF114," "))))))</f>
        <v>Nová Bělá</v>
      </c>
      <c r="AB114" s="1" t="str">
        <f t="shared" si="17"/>
        <v>Nová Bělá</v>
      </c>
      <c r="AG114" s="124">
        <f>IF(E114&gt;G114,1,0)</f>
        <v>1</v>
      </c>
      <c r="AH114" s="124">
        <f>IF(H114&gt;J114,1,0)</f>
        <v>1</v>
      </c>
      <c r="AI114" s="124">
        <f>IF(K114+M114&gt;0,IF(K114&gt;M114,1,0),0)</f>
        <v>0</v>
      </c>
      <c r="AJ114" s="124">
        <f>IF(G114&gt;E114,1,0)</f>
        <v>0</v>
      </c>
      <c r="AK114" s="124">
        <f>IF(J114&gt;H114,1,0)</f>
        <v>0</v>
      </c>
      <c r="AL114" s="124">
        <f>IF(K114+M114&gt;0,IF(M114&gt;K114,1,0),0)</f>
        <v>0</v>
      </c>
    </row>
    <row r="115" spans="2:38" ht="24.75" customHeight="1">
      <c r="B115" s="118" t="s">
        <v>60</v>
      </c>
      <c r="C115" s="432" t="s">
        <v>189</v>
      </c>
      <c r="D115" s="433" t="s">
        <v>198</v>
      </c>
      <c r="E115" s="434">
        <v>6</v>
      </c>
      <c r="F115" s="232" t="s">
        <v>17</v>
      </c>
      <c r="G115" s="431">
        <v>4</v>
      </c>
      <c r="H115" s="145">
        <v>6</v>
      </c>
      <c r="I115" s="144" t="s">
        <v>17</v>
      </c>
      <c r="J115" s="430">
        <v>0</v>
      </c>
      <c r="K115" s="231"/>
      <c r="L115" s="232" t="s">
        <v>17</v>
      </c>
      <c r="M115" s="146"/>
      <c r="N115" s="168">
        <f>E115+H115+K115</f>
        <v>12</v>
      </c>
      <c r="O115" s="148" t="s">
        <v>17</v>
      </c>
      <c r="P115" s="169">
        <f>G115+J115+M115</f>
        <v>4</v>
      </c>
      <c r="Q115" s="168">
        <f>SUM(AG115:AI115)</f>
        <v>2</v>
      </c>
      <c r="R115" s="148" t="s">
        <v>17</v>
      </c>
      <c r="S115" s="169">
        <f>SUM(AJ115:AL115)</f>
        <v>0</v>
      </c>
      <c r="T115" s="122">
        <f>IF(Q115&gt;S115,1,0)</f>
        <v>1</v>
      </c>
      <c r="U115" s="123">
        <f>IF(S115&gt;Q115,1,0)</f>
        <v>0</v>
      </c>
      <c r="V115" s="110"/>
      <c r="W115" s="103">
        <v>10</v>
      </c>
      <c r="X115" s="104" t="str">
        <f>IF($N$4=1,AA115,IF($N$4=2,AB115,IF($N$4=3,AC115,IF($N$4=4,AD115,IF($N$4=5,AE115,IF($N$4=6,AF115," "))))))</f>
        <v>Proskovice B</v>
      </c>
      <c r="AB115" s="1" t="str">
        <f t="shared" si="17"/>
        <v>Proskovice B</v>
      </c>
      <c r="AG115" s="124">
        <f>IF(E115&gt;G115,1,0)</f>
        <v>1</v>
      </c>
      <c r="AH115" s="124">
        <f>IF(H115&gt;J115,1,0)</f>
        <v>1</v>
      </c>
      <c r="AI115" s="124">
        <f>IF(K115+M115&gt;0,IF(K115&gt;M115,1,0),0)</f>
        <v>0</v>
      </c>
      <c r="AJ115" s="124">
        <f>IF(G115&gt;E115,1,0)</f>
        <v>0</v>
      </c>
      <c r="AK115" s="124">
        <f>IF(J115&gt;H115,1,0)</f>
        <v>0</v>
      </c>
      <c r="AL115" s="124">
        <f>IF(K115+M115&gt;0,IF(M115&gt;K115,1,0),0)</f>
        <v>0</v>
      </c>
    </row>
    <row r="116" spans="2:38" ht="24.75" customHeight="1">
      <c r="B116" s="572" t="s">
        <v>61</v>
      </c>
      <c r="C116" s="435" t="s">
        <v>189</v>
      </c>
      <c r="D116" s="428" t="s">
        <v>197</v>
      </c>
      <c r="E116" s="593">
        <v>6</v>
      </c>
      <c r="F116" s="591" t="s">
        <v>17</v>
      </c>
      <c r="G116" s="595">
        <v>1</v>
      </c>
      <c r="H116" s="597">
        <v>6</v>
      </c>
      <c r="I116" s="599" t="s">
        <v>17</v>
      </c>
      <c r="J116" s="601">
        <v>1</v>
      </c>
      <c r="K116" s="293"/>
      <c r="L116" s="295" t="s">
        <v>17</v>
      </c>
      <c r="M116" s="297"/>
      <c r="N116" s="577">
        <f>E116+H116+K116</f>
        <v>12</v>
      </c>
      <c r="O116" s="561" t="s">
        <v>17</v>
      </c>
      <c r="P116" s="563">
        <f>G116+J116+M116</f>
        <v>2</v>
      </c>
      <c r="Q116" s="577">
        <f>SUM(AG116:AI116)</f>
        <v>2</v>
      </c>
      <c r="R116" s="561" t="s">
        <v>17</v>
      </c>
      <c r="S116" s="563">
        <f>SUM(AJ116:AL116)</f>
        <v>0</v>
      </c>
      <c r="T116" s="565">
        <f>IF(Q116&gt;S116,1,0)</f>
        <v>1</v>
      </c>
      <c r="U116" s="553">
        <f>IF(S116&gt;Q116,1,0)</f>
        <v>0</v>
      </c>
      <c r="V116" s="125"/>
      <c r="AG116" s="124">
        <f>IF(E116&gt;G116,1,0)</f>
        <v>1</v>
      </c>
      <c r="AH116" s="124">
        <f>IF(H116&gt;J116,1,0)</f>
        <v>1</v>
      </c>
      <c r="AI116" s="124">
        <f>IF(K116+M116&gt;0,IF(K116&gt;M116,1,0),0)</f>
        <v>0</v>
      </c>
      <c r="AJ116" s="124">
        <f>IF(G116&gt;E116,1,0)</f>
        <v>0</v>
      </c>
      <c r="AK116" s="124">
        <f>IF(J116&gt;H116,1,0)</f>
        <v>0</v>
      </c>
      <c r="AL116" s="124">
        <f>IF(K116+M116&gt;0,IF(M116&gt;K116,1,0),0)</f>
        <v>0</v>
      </c>
    </row>
    <row r="117" spans="2:22" ht="24.75" customHeight="1">
      <c r="B117" s="573"/>
      <c r="C117" s="441" t="s">
        <v>190</v>
      </c>
      <c r="D117" s="442" t="s">
        <v>198</v>
      </c>
      <c r="E117" s="594"/>
      <c r="F117" s="592"/>
      <c r="G117" s="596"/>
      <c r="H117" s="598"/>
      <c r="I117" s="600"/>
      <c r="J117" s="602"/>
      <c r="K117" s="294"/>
      <c r="L117" s="296"/>
      <c r="M117" s="298"/>
      <c r="N117" s="560"/>
      <c r="O117" s="556"/>
      <c r="P117" s="558"/>
      <c r="Q117" s="560"/>
      <c r="R117" s="556"/>
      <c r="S117" s="558"/>
      <c r="T117" s="566"/>
      <c r="U117" s="554"/>
      <c r="V117" s="125"/>
    </row>
    <row r="118" spans="2:22" ht="24.75" customHeight="1">
      <c r="B118" s="126"/>
      <c r="C118" s="150" t="s">
        <v>65</v>
      </c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1">
        <f>SUM(N114:N117)</f>
        <v>36</v>
      </c>
      <c r="O118" s="148" t="s">
        <v>17</v>
      </c>
      <c r="P118" s="172">
        <f>SUM(P114:P117)</f>
        <v>9</v>
      </c>
      <c r="Q118" s="171">
        <f>SUM(Q114:Q117)</f>
        <v>6</v>
      </c>
      <c r="R118" s="154" t="s">
        <v>17</v>
      </c>
      <c r="S118" s="172">
        <f>SUM(S114:S117)</f>
        <v>0</v>
      </c>
      <c r="T118" s="122">
        <f>SUM(T114:T117)</f>
        <v>3</v>
      </c>
      <c r="U118" s="123">
        <f>SUM(U114:U117)</f>
        <v>0</v>
      </c>
      <c r="V118" s="110"/>
    </row>
    <row r="119" spans="2:22" ht="24.75" customHeight="1">
      <c r="B119" s="126"/>
      <c r="C119" s="173" t="s">
        <v>66</v>
      </c>
      <c r="D119" s="174" t="str">
        <f>IF(T118&gt;U118,D109,IF(U118&gt;T118,D110,IF(U118+T118=0," ","CHYBA ZADÁNÍ")))</f>
        <v>Mexico</v>
      </c>
      <c r="E119" s="150"/>
      <c r="F119" s="15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3"/>
      <c r="V119" s="133"/>
    </row>
    <row r="120" spans="2:22" ht="15">
      <c r="B120" s="126"/>
      <c r="C120" s="8" t="s">
        <v>67</v>
      </c>
      <c r="G120" s="135"/>
      <c r="H120" s="135"/>
      <c r="I120" s="135"/>
      <c r="J120" s="135"/>
      <c r="K120" s="135"/>
      <c r="L120" s="135"/>
      <c r="M120" s="135"/>
      <c r="N120" s="133"/>
      <c r="O120" s="133"/>
      <c r="Q120" s="136"/>
      <c r="R120" s="136"/>
      <c r="S120" s="135"/>
      <c r="T120" s="135"/>
      <c r="U120" s="135"/>
      <c r="V120" s="133"/>
    </row>
    <row r="121" spans="3:21" ht="15">
      <c r="C121" s="136"/>
      <c r="D121" s="136"/>
      <c r="E121" s="136"/>
      <c r="F121" s="136"/>
      <c r="G121" s="136"/>
      <c r="H121" s="136"/>
      <c r="I121" s="136"/>
      <c r="J121" s="141" t="s">
        <v>52</v>
      </c>
      <c r="K121" s="141"/>
      <c r="L121" s="141"/>
      <c r="M121" s="136"/>
      <c r="N121" s="136"/>
      <c r="O121" s="136"/>
      <c r="P121" s="136"/>
      <c r="Q121" s="136"/>
      <c r="R121" s="136"/>
      <c r="S121" s="136"/>
      <c r="T121" s="141" t="s">
        <v>54</v>
      </c>
      <c r="U121" s="136"/>
    </row>
    <row r="122" spans="3:21" ht="15">
      <c r="C122" s="142" t="s">
        <v>68</v>
      </c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</row>
  </sheetData>
  <sheetProtection selectLockedCells="1"/>
  <mergeCells count="141">
    <mergeCell ref="T3:U3"/>
    <mergeCell ref="P3:Q3"/>
    <mergeCell ref="P4:U4"/>
    <mergeCell ref="P6:U6"/>
    <mergeCell ref="S16:S17"/>
    <mergeCell ref="P29:U29"/>
    <mergeCell ref="P32:U32"/>
    <mergeCell ref="P16:P17"/>
    <mergeCell ref="Q16:Q17"/>
    <mergeCell ref="T16:T17"/>
    <mergeCell ref="R16:R17"/>
    <mergeCell ref="B16:B17"/>
    <mergeCell ref="O16:O17"/>
    <mergeCell ref="K13:M13"/>
    <mergeCell ref="N16:N17"/>
    <mergeCell ref="E13:G13"/>
    <mergeCell ref="P10:U10"/>
    <mergeCell ref="P7:U7"/>
    <mergeCell ref="P8:U8"/>
    <mergeCell ref="N13:P13"/>
    <mergeCell ref="P9:U9"/>
    <mergeCell ref="Q13:S13"/>
    <mergeCell ref="P11:U11"/>
    <mergeCell ref="E12:M12"/>
    <mergeCell ref="N12:U12"/>
    <mergeCell ref="H13:J13"/>
    <mergeCell ref="E37:M37"/>
    <mergeCell ref="P35:U35"/>
    <mergeCell ref="P33:U33"/>
    <mergeCell ref="T28:U28"/>
    <mergeCell ref="P31:U31"/>
    <mergeCell ref="U16:U17"/>
    <mergeCell ref="P28:Q28"/>
    <mergeCell ref="N38:P38"/>
    <mergeCell ref="P41:P42"/>
    <mergeCell ref="Q38:S38"/>
    <mergeCell ref="P34:U34"/>
    <mergeCell ref="N37:U37"/>
    <mergeCell ref="P36:U36"/>
    <mergeCell ref="N41:N42"/>
    <mergeCell ref="O41:O42"/>
    <mergeCell ref="B41:B42"/>
    <mergeCell ref="E38:G38"/>
    <mergeCell ref="H38:J38"/>
    <mergeCell ref="K38:M38"/>
    <mergeCell ref="E41:E42"/>
    <mergeCell ref="F41:F42"/>
    <mergeCell ref="G41:G42"/>
    <mergeCell ref="H41:H42"/>
    <mergeCell ref="I41:I42"/>
    <mergeCell ref="J41:J42"/>
    <mergeCell ref="T53:U53"/>
    <mergeCell ref="P54:U54"/>
    <mergeCell ref="P59:U59"/>
    <mergeCell ref="R41:R42"/>
    <mergeCell ref="P53:Q53"/>
    <mergeCell ref="T41:T42"/>
    <mergeCell ref="U41:U42"/>
    <mergeCell ref="S41:S42"/>
    <mergeCell ref="P56:U56"/>
    <mergeCell ref="P57:U57"/>
    <mergeCell ref="P58:U58"/>
    <mergeCell ref="P60:U60"/>
    <mergeCell ref="Q63:S63"/>
    <mergeCell ref="E62:M62"/>
    <mergeCell ref="N62:U62"/>
    <mergeCell ref="K63:M63"/>
    <mergeCell ref="N63:P63"/>
    <mergeCell ref="P61:U61"/>
    <mergeCell ref="E63:G63"/>
    <mergeCell ref="H63:J63"/>
    <mergeCell ref="R66:R67"/>
    <mergeCell ref="T66:T67"/>
    <mergeCell ref="B66:B67"/>
    <mergeCell ref="N66:N67"/>
    <mergeCell ref="O66:O67"/>
    <mergeCell ref="Q66:Q67"/>
    <mergeCell ref="B91:B92"/>
    <mergeCell ref="P78:Q78"/>
    <mergeCell ref="T78:U78"/>
    <mergeCell ref="P79:U79"/>
    <mergeCell ref="P81:U81"/>
    <mergeCell ref="N87:U87"/>
    <mergeCell ref="P82:U82"/>
    <mergeCell ref="P83:U83"/>
    <mergeCell ref="P86:U86"/>
    <mergeCell ref="E88:G88"/>
    <mergeCell ref="N91:N92"/>
    <mergeCell ref="O91:O92"/>
    <mergeCell ref="U91:U92"/>
    <mergeCell ref="Q91:Q92"/>
    <mergeCell ref="R91:R92"/>
    <mergeCell ref="S91:S92"/>
    <mergeCell ref="T91:T92"/>
    <mergeCell ref="P103:Q103"/>
    <mergeCell ref="T103:U103"/>
    <mergeCell ref="P104:U104"/>
    <mergeCell ref="P106:U106"/>
    <mergeCell ref="AB5:AG5"/>
    <mergeCell ref="P91:P92"/>
    <mergeCell ref="P66:P67"/>
    <mergeCell ref="P84:U84"/>
    <mergeCell ref="U66:U67"/>
    <mergeCell ref="Q41:Q42"/>
    <mergeCell ref="P85:U85"/>
    <mergeCell ref="Q88:S88"/>
    <mergeCell ref="N88:P88"/>
    <mergeCell ref="S66:S67"/>
    <mergeCell ref="B116:B117"/>
    <mergeCell ref="P109:U109"/>
    <mergeCell ref="P110:U110"/>
    <mergeCell ref="P111:U111"/>
    <mergeCell ref="E112:M112"/>
    <mergeCell ref="N112:U112"/>
    <mergeCell ref="N116:N117"/>
    <mergeCell ref="E113:G113"/>
    <mergeCell ref="H113:J113"/>
    <mergeCell ref="K113:M113"/>
    <mergeCell ref="N113:P113"/>
    <mergeCell ref="P107:U107"/>
    <mergeCell ref="P108:U108"/>
    <mergeCell ref="Q113:S113"/>
    <mergeCell ref="G116:G117"/>
    <mergeCell ref="H116:H117"/>
    <mergeCell ref="U116:U117"/>
    <mergeCell ref="O116:O117"/>
    <mergeCell ref="P116:P117"/>
    <mergeCell ref="Q116:Q117"/>
    <mergeCell ref="R116:R117"/>
    <mergeCell ref="S116:S117"/>
    <mergeCell ref="T116:T117"/>
    <mergeCell ref="K41:K42"/>
    <mergeCell ref="L41:L42"/>
    <mergeCell ref="M41:M42"/>
    <mergeCell ref="I116:I117"/>
    <mergeCell ref="J116:J117"/>
    <mergeCell ref="H88:J88"/>
    <mergeCell ref="K88:M88"/>
    <mergeCell ref="E87:M87"/>
    <mergeCell ref="E116:E117"/>
    <mergeCell ref="F116:F117"/>
  </mergeCells>
  <conditionalFormatting sqref="X6:X15">
    <cfRule type="cellIs" priority="9" dxfId="0" operator="notEqual" stopIfTrue="1">
      <formula>0</formula>
    </cfRule>
  </conditionalFormatting>
  <conditionalFormatting sqref="X31:X40">
    <cfRule type="cellIs" priority="4" dxfId="0" operator="notEqual" stopIfTrue="1">
      <formula>0</formula>
    </cfRule>
  </conditionalFormatting>
  <conditionalFormatting sqref="X56:X65">
    <cfRule type="cellIs" priority="3" dxfId="0" operator="notEqual" stopIfTrue="1">
      <formula>0</formula>
    </cfRule>
  </conditionalFormatting>
  <conditionalFormatting sqref="X81:X90">
    <cfRule type="cellIs" priority="2" dxfId="0" operator="notEqual" stopIfTrue="1">
      <formula>0</formula>
    </cfRule>
  </conditionalFormatting>
  <conditionalFormatting sqref="X106:X115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122"/>
  <sheetViews>
    <sheetView zoomScale="75" zoomScaleNormal="75" zoomScalePageLayoutView="0" workbookViewId="0" topLeftCell="A1">
      <selection activeCell="Y40" sqref="Y40"/>
    </sheetView>
  </sheetViews>
  <sheetFormatPr defaultColWidth="10.28125" defaultRowHeight="12.75"/>
  <cols>
    <col min="1" max="1" width="0.42578125" style="1" customWidth="1"/>
    <col min="2" max="2" width="3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88" t="s">
        <v>38</v>
      </c>
      <c r="H1" s="89"/>
      <c r="I1" s="89"/>
    </row>
    <row r="2" spans="6:9" ht="4.5" customHeight="1">
      <c r="F2" s="88"/>
      <c r="H2" s="89"/>
      <c r="I2" s="89"/>
    </row>
    <row r="3" spans="3:24" ht="21">
      <c r="C3" s="90" t="s">
        <v>39</v>
      </c>
      <c r="D3" s="91" t="s">
        <v>40</v>
      </c>
      <c r="E3" s="90"/>
      <c r="F3" s="90"/>
      <c r="G3" s="90"/>
      <c r="H3" s="90"/>
      <c r="I3" s="90"/>
      <c r="J3" s="90"/>
      <c r="K3" s="90"/>
      <c r="L3" s="90"/>
      <c r="P3" s="580" t="s">
        <v>41</v>
      </c>
      <c r="Q3" s="580"/>
      <c r="R3" s="92"/>
      <c r="S3" s="92"/>
      <c r="T3" s="581">
        <f>'Utkání-výsledky'!$K$1</f>
        <v>2015</v>
      </c>
      <c r="U3" s="581"/>
      <c r="X3" s="93" t="s">
        <v>0</v>
      </c>
    </row>
    <row r="4" spans="3:33" ht="30">
      <c r="C4" s="94" t="s">
        <v>42</v>
      </c>
      <c r="D4" s="95"/>
      <c r="N4" s="96">
        <v>2</v>
      </c>
      <c r="P4" s="582" t="str">
        <f>IF(N4=1,P6,IF(N4=2,P7,IF(N4=3,P8,IF(N4=4,P9,IF(N4=5,P10,IF(N4=6,P11," "))))))</f>
        <v>MUŽI  II.</v>
      </c>
      <c r="Q4" s="583"/>
      <c r="R4" s="583"/>
      <c r="S4" s="583"/>
      <c r="T4" s="583"/>
      <c r="U4" s="584"/>
      <c r="W4" s="97" t="s">
        <v>1</v>
      </c>
      <c r="X4" s="98" t="s">
        <v>2</v>
      </c>
      <c r="AA4" s="1" t="s">
        <v>43</v>
      </c>
      <c r="AB4" s="291" t="s">
        <v>110</v>
      </c>
      <c r="AC4" s="292" t="s">
        <v>109</v>
      </c>
      <c r="AD4" s="292" t="s">
        <v>44</v>
      </c>
      <c r="AE4" s="292" t="s">
        <v>45</v>
      </c>
      <c r="AF4" s="292" t="s">
        <v>46</v>
      </c>
      <c r="AG4" s="292"/>
    </row>
    <row r="5" spans="3:33" ht="9" customHeight="1">
      <c r="C5" s="94"/>
      <c r="D5" s="99"/>
      <c r="E5" s="99"/>
      <c r="F5" s="99"/>
      <c r="G5" s="94"/>
      <c r="H5" s="94"/>
      <c r="I5" s="94"/>
      <c r="J5" s="99"/>
      <c r="K5" s="99"/>
      <c r="L5" s="99"/>
      <c r="M5" s="94"/>
      <c r="N5" s="94"/>
      <c r="O5" s="94"/>
      <c r="P5" s="100"/>
      <c r="Q5" s="100"/>
      <c r="R5" s="100"/>
      <c r="S5" s="94"/>
      <c r="T5" s="94"/>
      <c r="U5" s="99"/>
      <c r="AB5" s="570"/>
      <c r="AC5" s="571"/>
      <c r="AD5" s="571"/>
      <c r="AE5" s="571"/>
      <c r="AF5" s="571"/>
      <c r="AG5" s="571"/>
    </row>
    <row r="6" spans="3:32" ht="14.25" customHeight="1">
      <c r="C6" s="94" t="s">
        <v>47</v>
      </c>
      <c r="D6" s="140"/>
      <c r="E6" s="101"/>
      <c r="F6" s="101"/>
      <c r="N6" s="102">
        <v>1</v>
      </c>
      <c r="P6" s="571" t="s">
        <v>48</v>
      </c>
      <c r="Q6" s="571"/>
      <c r="R6" s="571"/>
      <c r="S6" s="571"/>
      <c r="T6" s="571"/>
      <c r="U6" s="571"/>
      <c r="W6" s="103">
        <v>1</v>
      </c>
      <c r="X6" s="104" t="str">
        <f>IF($N$4=1,AA6,IF($N$4=2,AB6,IF($N$4=3,AC6,IF($N$4=4,AD6,IF($N$4=5,AE6,IF($N$4=6,AF6," "))))))</f>
        <v>Mexico</v>
      </c>
      <c r="AB6" s="248" t="str">
        <f>'Utkání-výsledky'!N4</f>
        <v>Mexico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</row>
    <row r="7" spans="3:32" ht="16.5" customHeight="1">
      <c r="C7" s="94" t="s">
        <v>49</v>
      </c>
      <c r="D7" s="183"/>
      <c r="E7" s="106"/>
      <c r="F7" s="106"/>
      <c r="N7" s="102">
        <v>2</v>
      </c>
      <c r="P7" s="570" t="s">
        <v>50</v>
      </c>
      <c r="Q7" s="571"/>
      <c r="R7" s="571"/>
      <c r="S7" s="571"/>
      <c r="T7" s="571"/>
      <c r="U7" s="571"/>
      <c r="W7" s="103">
        <v>2</v>
      </c>
      <c r="X7" s="104" t="str">
        <f aca="true" t="shared" si="0" ref="X7:X13">IF($N$4=1,AA7,IF($N$4=2,AB7,IF($N$4=3,AC7,IF($N$4=4,AD7,IF($N$4=5,AE7,IF($N$4=6,AF7," "))))))</f>
        <v>Stará Ves</v>
      </c>
      <c r="AB7" s="248" t="str">
        <f>'Utkání-výsledky'!N5</f>
        <v>Stará Ves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</row>
    <row r="8" spans="3:32" ht="15" customHeight="1">
      <c r="C8" s="94"/>
      <c r="N8" s="102">
        <v>3</v>
      </c>
      <c r="P8" s="570" t="s">
        <v>109</v>
      </c>
      <c r="Q8" s="571"/>
      <c r="R8" s="571"/>
      <c r="S8" s="571"/>
      <c r="T8" s="571"/>
      <c r="U8" s="571"/>
      <c r="W8" s="103">
        <v>3</v>
      </c>
      <c r="X8" s="104" t="str">
        <f t="shared" si="0"/>
        <v>Hukvaldy</v>
      </c>
      <c r="AB8" s="248" t="str">
        <f>'Utkání-výsledky'!N6</f>
        <v>Hukvaldy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</row>
    <row r="9" spans="2:32" ht="18.75">
      <c r="B9" s="107">
        <v>2</v>
      </c>
      <c r="C9" s="90" t="s">
        <v>52</v>
      </c>
      <c r="D9" s="307" t="str">
        <f>VLOOKUP(B9,W6:X15,2)</f>
        <v>Stará Ves</v>
      </c>
      <c r="E9" s="305"/>
      <c r="F9" s="305"/>
      <c r="G9" s="305"/>
      <c r="H9" s="305"/>
      <c r="I9" s="306"/>
      <c r="N9" s="102">
        <v>4</v>
      </c>
      <c r="P9" s="574" t="s">
        <v>51</v>
      </c>
      <c r="Q9" s="574"/>
      <c r="R9" s="574"/>
      <c r="S9" s="574"/>
      <c r="T9" s="574"/>
      <c r="U9" s="574"/>
      <c r="W9" s="103">
        <v>4</v>
      </c>
      <c r="X9" s="104" t="str">
        <f t="shared" si="0"/>
        <v>Hrabová</v>
      </c>
      <c r="AB9" s="248" t="str">
        <f>'Utkání-výsledky'!N7</f>
        <v>Hrabová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</row>
    <row r="10" spans="2:32" ht="19.5" customHeight="1">
      <c r="B10" s="107">
        <v>10</v>
      </c>
      <c r="C10" s="90" t="s">
        <v>54</v>
      </c>
      <c r="D10" s="307" t="str">
        <f>VLOOKUP(B10,W6:X15,2)</f>
        <v>Proskovice B</v>
      </c>
      <c r="E10" s="305"/>
      <c r="F10" s="305"/>
      <c r="G10" s="305"/>
      <c r="H10" s="305"/>
      <c r="I10" s="306"/>
      <c r="N10" s="102">
        <v>5</v>
      </c>
      <c r="P10" s="574" t="s">
        <v>53</v>
      </c>
      <c r="Q10" s="574"/>
      <c r="R10" s="574"/>
      <c r="S10" s="574"/>
      <c r="T10" s="574"/>
      <c r="U10" s="574"/>
      <c r="W10" s="103">
        <v>5</v>
      </c>
      <c r="X10" s="104" t="str">
        <f t="shared" si="0"/>
        <v>Hrabůvka B</v>
      </c>
      <c r="AB10" s="248" t="str">
        <f>'Utkání-výsledky'!N8</f>
        <v>Hrabůvka B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</row>
    <row r="11" spans="14:32" ht="15.75" customHeight="1">
      <c r="N11" s="102">
        <v>6</v>
      </c>
      <c r="P11" s="574" t="s">
        <v>55</v>
      </c>
      <c r="Q11" s="574"/>
      <c r="R11" s="574"/>
      <c r="S11" s="574"/>
      <c r="T11" s="574"/>
      <c r="U11" s="574"/>
      <c r="W11" s="103">
        <v>6</v>
      </c>
      <c r="X11" s="104" t="str">
        <f t="shared" si="0"/>
        <v>Výškovice B</v>
      </c>
      <c r="AB11" s="248" t="str">
        <f>'Utkání-výsledky'!N9</f>
        <v>Výškovice B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</row>
    <row r="12" spans="3:38" ht="15">
      <c r="C12" s="108" t="s">
        <v>56</v>
      </c>
      <c r="D12" s="109"/>
      <c r="E12" s="575" t="s">
        <v>57</v>
      </c>
      <c r="F12" s="576"/>
      <c r="G12" s="576"/>
      <c r="H12" s="576"/>
      <c r="I12" s="576"/>
      <c r="J12" s="576"/>
      <c r="K12" s="576"/>
      <c r="L12" s="576"/>
      <c r="M12" s="576"/>
      <c r="N12" s="576" t="s">
        <v>58</v>
      </c>
      <c r="O12" s="576"/>
      <c r="P12" s="576"/>
      <c r="Q12" s="576"/>
      <c r="R12" s="576"/>
      <c r="S12" s="576"/>
      <c r="T12" s="576"/>
      <c r="U12" s="576"/>
      <c r="V12" s="110"/>
      <c r="W12" s="103">
        <v>7</v>
      </c>
      <c r="X12" s="104" t="str">
        <f t="shared" si="0"/>
        <v>Krmelín B</v>
      </c>
      <c r="AB12" s="248" t="str">
        <f>'Utkání-výsledky'!N10</f>
        <v>Krmelín B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94"/>
      <c r="AH12" s="111"/>
      <c r="AI12" s="111"/>
      <c r="AJ12" s="93" t="s">
        <v>0</v>
      </c>
      <c r="AK12" s="111"/>
      <c r="AL12" s="111"/>
    </row>
    <row r="13" spans="2:38" ht="21" customHeight="1">
      <c r="B13" s="112"/>
      <c r="C13" s="113" t="s">
        <v>7</v>
      </c>
      <c r="D13" s="114" t="s">
        <v>8</v>
      </c>
      <c r="E13" s="579" t="s">
        <v>59</v>
      </c>
      <c r="F13" s="568"/>
      <c r="G13" s="569"/>
      <c r="H13" s="567" t="s">
        <v>60</v>
      </c>
      <c r="I13" s="568"/>
      <c r="J13" s="569" t="s">
        <v>60</v>
      </c>
      <c r="K13" s="567" t="s">
        <v>61</v>
      </c>
      <c r="L13" s="568"/>
      <c r="M13" s="568" t="s">
        <v>61</v>
      </c>
      <c r="N13" s="567" t="s">
        <v>62</v>
      </c>
      <c r="O13" s="568"/>
      <c r="P13" s="569"/>
      <c r="Q13" s="567" t="s">
        <v>63</v>
      </c>
      <c r="R13" s="568"/>
      <c r="S13" s="569"/>
      <c r="T13" s="115" t="s">
        <v>64</v>
      </c>
      <c r="U13" s="116"/>
      <c r="V13" s="117"/>
      <c r="W13" s="103">
        <v>8</v>
      </c>
      <c r="X13" s="104" t="str">
        <f t="shared" si="0"/>
        <v>Volný LOS</v>
      </c>
      <c r="AB13" s="248" t="str">
        <f>'Utkání-výsledky'!N11</f>
        <v>Volný LOS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9" t="s">
        <v>59</v>
      </c>
      <c r="AH13" s="9" t="s">
        <v>60</v>
      </c>
      <c r="AI13" s="9" t="s">
        <v>61</v>
      </c>
      <c r="AJ13" s="9" t="s">
        <v>59</v>
      </c>
      <c r="AK13" s="9" t="s">
        <v>60</v>
      </c>
      <c r="AL13" s="9" t="s">
        <v>61</v>
      </c>
    </row>
    <row r="14" spans="2:38" ht="24.75" customHeight="1">
      <c r="B14" s="118" t="s">
        <v>59</v>
      </c>
      <c r="C14" s="448"/>
      <c r="D14" s="428"/>
      <c r="E14" s="429"/>
      <c r="F14" s="144" t="s">
        <v>17</v>
      </c>
      <c r="G14" s="430"/>
      <c r="H14" s="231"/>
      <c r="I14" s="232" t="s">
        <v>17</v>
      </c>
      <c r="J14" s="431"/>
      <c r="K14" s="145"/>
      <c r="L14" s="144" t="s">
        <v>17</v>
      </c>
      <c r="M14" s="233"/>
      <c r="N14" s="158">
        <f>E14+H14+K14</f>
        <v>0</v>
      </c>
      <c r="O14" s="159" t="s">
        <v>17</v>
      </c>
      <c r="P14" s="160">
        <f>G14+J14+M14</f>
        <v>0</v>
      </c>
      <c r="Q14" s="158">
        <f>SUM(AG14:AI14)</f>
        <v>0</v>
      </c>
      <c r="R14" s="159" t="s">
        <v>17</v>
      </c>
      <c r="S14" s="160">
        <f>SUM(AJ14:AL14)</f>
        <v>0</v>
      </c>
      <c r="T14" s="161">
        <f>IF(Q14&gt;S14,1,0)</f>
        <v>0</v>
      </c>
      <c r="U14" s="162">
        <f>IF(S14&gt;Q14,1,0)</f>
        <v>0</v>
      </c>
      <c r="V14" s="110"/>
      <c r="W14" s="103">
        <v>9</v>
      </c>
      <c r="X14" s="104" t="str">
        <f>IF($N$4=1,AA14,IF($N$4=2,AB14,IF($N$4=3,AC14,IF($N$4=4,AD14,IF($N$4=5,AE14,IF($N$4=6,AF14," "))))))</f>
        <v>Nová Bělá</v>
      </c>
      <c r="AB14" s="248" t="str">
        <f>'Utkání-výsledky'!N12</f>
        <v>Nová Bělá</v>
      </c>
      <c r="AG14" s="124">
        <f>IF(E14&gt;G14,1,0)</f>
        <v>0</v>
      </c>
      <c r="AH14" s="124">
        <f>IF(H14&gt;J14,1,0)</f>
        <v>0</v>
      </c>
      <c r="AI14" s="124">
        <f>IF(K14+M14&gt;0,IF(K14&gt;M14,1,0),0)</f>
        <v>0</v>
      </c>
      <c r="AJ14" s="124">
        <f>IF(G14&gt;E14,1,0)</f>
        <v>0</v>
      </c>
      <c r="AK14" s="124">
        <f>IF(J14&gt;H14,1,0)</f>
        <v>0</v>
      </c>
      <c r="AL14" s="124">
        <f>IF(K14+M14&gt;0,IF(M14&gt;K14,1,0),0)</f>
        <v>0</v>
      </c>
    </row>
    <row r="15" spans="2:38" ht="24" customHeight="1">
      <c r="B15" s="118" t="s">
        <v>60</v>
      </c>
      <c r="C15" s="449"/>
      <c r="D15" s="433"/>
      <c r="E15" s="434"/>
      <c r="F15" s="232" t="s">
        <v>17</v>
      </c>
      <c r="G15" s="431"/>
      <c r="H15" s="145"/>
      <c r="I15" s="144" t="s">
        <v>17</v>
      </c>
      <c r="J15" s="430"/>
      <c r="K15" s="231"/>
      <c r="L15" s="232" t="s">
        <v>17</v>
      </c>
      <c r="M15" s="146"/>
      <c r="N15" s="158">
        <f>E15+H15+K15</f>
        <v>0</v>
      </c>
      <c r="O15" s="159" t="s">
        <v>17</v>
      </c>
      <c r="P15" s="160">
        <f>G15+J15+M15</f>
        <v>0</v>
      </c>
      <c r="Q15" s="158">
        <f>SUM(AG15:AI15)</f>
        <v>0</v>
      </c>
      <c r="R15" s="159" t="s">
        <v>17</v>
      </c>
      <c r="S15" s="160">
        <f>SUM(AJ15:AL15)</f>
        <v>0</v>
      </c>
      <c r="T15" s="161">
        <f>IF(Q15&gt;S15,1,0)</f>
        <v>0</v>
      </c>
      <c r="U15" s="162">
        <f>IF(S15&gt;Q15,1,0)</f>
        <v>0</v>
      </c>
      <c r="V15" s="110"/>
      <c r="W15" s="103">
        <v>10</v>
      </c>
      <c r="X15" s="104" t="str">
        <f>IF($N$4=1,AA15,IF($N$4=2,AB15,IF($N$4=3,AC15,IF($N$4=4,AD15,IF($N$4=5,AE15,IF($N$4=6,AF15," "))))))</f>
        <v>Proskovice B</v>
      </c>
      <c r="Y15" s="255"/>
      <c r="AB15" s="248" t="str">
        <f>'Utkání-výsledky'!N13</f>
        <v>Proskovice B</v>
      </c>
      <c r="AG15" s="124">
        <f>IF(E15&gt;G15,1,0)</f>
        <v>0</v>
      </c>
      <c r="AH15" s="124">
        <f>IF(H15&gt;J15,1,0)</f>
        <v>0</v>
      </c>
      <c r="AI15" s="124">
        <f>IF(K15+M15&gt;0,IF(K15&gt;M15,1,0),0)</f>
        <v>0</v>
      </c>
      <c r="AJ15" s="124">
        <f>IF(G15&gt;E15,1,0)</f>
        <v>0</v>
      </c>
      <c r="AK15" s="124">
        <f>IF(J15&gt;H15,1,0)</f>
        <v>0</v>
      </c>
      <c r="AL15" s="124">
        <f>IF(K15+M15&gt;0,IF(M15&gt;K15,1,0),0)</f>
        <v>0</v>
      </c>
    </row>
    <row r="16" spans="2:38" ht="20.25" customHeight="1">
      <c r="B16" s="572" t="s">
        <v>61</v>
      </c>
      <c r="C16" s="450"/>
      <c r="D16" s="451"/>
      <c r="E16" s="436"/>
      <c r="F16" s="295" t="s">
        <v>17</v>
      </c>
      <c r="G16" s="437"/>
      <c r="H16" s="438"/>
      <c r="I16" s="439" t="s">
        <v>17</v>
      </c>
      <c r="J16" s="440"/>
      <c r="K16" s="293"/>
      <c r="L16" s="295" t="s">
        <v>17</v>
      </c>
      <c r="M16" s="297"/>
      <c r="N16" s="611">
        <f>E16+H16+K16</f>
        <v>0</v>
      </c>
      <c r="O16" s="609" t="s">
        <v>17</v>
      </c>
      <c r="P16" s="613">
        <f>G16+J16+M16</f>
        <v>0</v>
      </c>
      <c r="Q16" s="611">
        <f>SUM(AG16:AI16)</f>
        <v>0</v>
      </c>
      <c r="R16" s="609" t="s">
        <v>17</v>
      </c>
      <c r="S16" s="613">
        <f>SUM(AJ16:AL16)</f>
        <v>0</v>
      </c>
      <c r="T16" s="615">
        <f>IF(Q16&gt;S16,1,0)</f>
        <v>0</v>
      </c>
      <c r="U16" s="607">
        <f>IF(S16&gt;Q16,1,0)</f>
        <v>0</v>
      </c>
      <c r="V16" s="125"/>
      <c r="Y16" s="255"/>
      <c r="AG16" s="124">
        <f>IF(E16&gt;G16,1,0)</f>
        <v>0</v>
      </c>
      <c r="AH16" s="124">
        <f>IF(H16&gt;J16,1,0)</f>
        <v>0</v>
      </c>
      <c r="AI16" s="124">
        <f>IF(K16+M16&gt;0,IF(K16&gt;M16,1,0),0)</f>
        <v>0</v>
      </c>
      <c r="AJ16" s="124">
        <f>IF(G16&gt;E16,1,0)</f>
        <v>0</v>
      </c>
      <c r="AK16" s="124">
        <f>IF(J16&gt;H16,1,0)</f>
        <v>0</v>
      </c>
      <c r="AL16" s="124">
        <f>IF(K16+M16&gt;0,IF(M16&gt;K16,1,0),0)</f>
        <v>0</v>
      </c>
    </row>
    <row r="17" spans="2:25" ht="21" customHeight="1">
      <c r="B17" s="573"/>
      <c r="C17" s="452"/>
      <c r="D17" s="453"/>
      <c r="E17" s="443"/>
      <c r="F17" s="296"/>
      <c r="G17" s="444"/>
      <c r="H17" s="445"/>
      <c r="I17" s="446"/>
      <c r="J17" s="447"/>
      <c r="K17" s="294"/>
      <c r="L17" s="296"/>
      <c r="M17" s="298"/>
      <c r="N17" s="612"/>
      <c r="O17" s="610"/>
      <c r="P17" s="614"/>
      <c r="Q17" s="612"/>
      <c r="R17" s="610"/>
      <c r="S17" s="614"/>
      <c r="T17" s="616"/>
      <c r="U17" s="608"/>
      <c r="V17" s="125"/>
      <c r="Y17" s="255"/>
    </row>
    <row r="18" spans="2:22" ht="23.25" customHeight="1">
      <c r="B18" s="126"/>
      <c r="C18" s="163" t="s">
        <v>65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5">
        <f>SUM(N14:N17)</f>
        <v>0</v>
      </c>
      <c r="O18" s="159" t="s">
        <v>17</v>
      </c>
      <c r="P18" s="166">
        <f>SUM(P14:P17)</f>
        <v>0</v>
      </c>
      <c r="Q18" s="165">
        <f>SUM(Q14:Q17)</f>
        <v>0</v>
      </c>
      <c r="R18" s="167" t="s">
        <v>17</v>
      </c>
      <c r="S18" s="166">
        <f>SUM(S14:S17)</f>
        <v>0</v>
      </c>
      <c r="T18" s="161">
        <f>SUM(T14:T17)</f>
        <v>0</v>
      </c>
      <c r="U18" s="162">
        <f>SUM(U14:U17)</f>
        <v>0</v>
      </c>
      <c r="V18" s="110"/>
    </row>
    <row r="19" spans="2:27" ht="21" customHeight="1">
      <c r="B19" s="126"/>
      <c r="C19" s="8" t="s">
        <v>66</v>
      </c>
      <c r="D19" s="132" t="str">
        <f>IF(T18&gt;U18,D9,IF(U18&gt;T18,D10,IF(U18+T18=0," ","CHYBA ZADÁNÍ")))</f>
        <v> </v>
      </c>
      <c r="E19" s="127"/>
      <c r="F19" s="127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8"/>
      <c r="V19" s="133"/>
      <c r="AA19" s="134"/>
    </row>
    <row r="20" spans="2:22" ht="19.5" customHeight="1">
      <c r="B20" s="126"/>
      <c r="C20" s="8" t="s">
        <v>67</v>
      </c>
      <c r="G20" s="135"/>
      <c r="H20" s="135"/>
      <c r="I20" s="135"/>
      <c r="J20" s="135"/>
      <c r="K20" s="135"/>
      <c r="L20" s="135"/>
      <c r="M20" s="135"/>
      <c r="N20" s="133"/>
      <c r="O20" s="133"/>
      <c r="Q20" s="136"/>
      <c r="R20" s="136"/>
      <c r="S20" s="135"/>
      <c r="T20" s="135"/>
      <c r="U20" s="135"/>
      <c r="V20" s="133"/>
    </row>
    <row r="21" spans="10:20" ht="15">
      <c r="J21" s="5" t="s">
        <v>52</v>
      </c>
      <c r="K21" s="5"/>
      <c r="L21" s="5"/>
      <c r="T21" s="5" t="s">
        <v>54</v>
      </c>
    </row>
    <row r="22" spans="3:21" ht="15">
      <c r="C22" s="94" t="s">
        <v>68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</row>
    <row r="23" spans="3:21" ht="15"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</row>
    <row r="24" spans="3:21" ht="15"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</row>
    <row r="25" spans="3:21" ht="15"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</row>
    <row r="26" spans="2:21" ht="28.5" customHeight="1">
      <c r="B26" s="109"/>
      <c r="C26" s="109"/>
      <c r="D26" s="109"/>
      <c r="E26" s="109"/>
      <c r="F26" s="137" t="s">
        <v>38</v>
      </c>
      <c r="G26" s="109"/>
      <c r="H26" s="138"/>
      <c r="I26" s="138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</row>
    <row r="27" spans="6:9" ht="8.25" customHeight="1">
      <c r="F27" s="88"/>
      <c r="H27" s="89"/>
      <c r="I27" s="89"/>
    </row>
    <row r="28" spans="3:24" ht="21">
      <c r="C28" s="90" t="s">
        <v>39</v>
      </c>
      <c r="D28" s="91" t="s">
        <v>40</v>
      </c>
      <c r="E28" s="90"/>
      <c r="F28" s="90"/>
      <c r="G28" s="90"/>
      <c r="H28" s="90"/>
      <c r="I28" s="90"/>
      <c r="J28" s="90"/>
      <c r="K28" s="90"/>
      <c r="L28" s="90"/>
      <c r="P28" s="580" t="s">
        <v>41</v>
      </c>
      <c r="Q28" s="580"/>
      <c r="R28" s="92"/>
      <c r="S28" s="92"/>
      <c r="T28" s="581">
        <f>'Utkání-výsledky'!$K$1</f>
        <v>2015</v>
      </c>
      <c r="U28" s="581"/>
      <c r="X28" s="93" t="s">
        <v>0</v>
      </c>
    </row>
    <row r="29" spans="3:32" ht="18.75">
      <c r="C29" s="94" t="s">
        <v>42</v>
      </c>
      <c r="D29" s="139"/>
      <c r="N29" s="96">
        <v>2</v>
      </c>
      <c r="P29" s="582" t="str">
        <f>IF(N29=1,P31,IF(N29=2,P32,IF(N29=3,P33,IF(N29=4,P34,IF(N29=5,P35,IF(N29=6,P36," "))))))</f>
        <v>MUŽI  II.</v>
      </c>
      <c r="Q29" s="583"/>
      <c r="R29" s="583"/>
      <c r="S29" s="583"/>
      <c r="T29" s="583"/>
      <c r="U29" s="584"/>
      <c r="W29" s="97" t="s">
        <v>1</v>
      </c>
      <c r="X29" s="94" t="s">
        <v>2</v>
      </c>
      <c r="AA29" s="1" t="str">
        <f aca="true" t="shared" si="1" ref="AA29:AF29">AA4</f>
        <v>Muži I.</v>
      </c>
      <c r="AB29" s="1" t="str">
        <f t="shared" si="1"/>
        <v>Muži II. </v>
      </c>
      <c r="AC29" s="1" t="str">
        <f t="shared" si="1"/>
        <v>Neobsazeno</v>
      </c>
      <c r="AD29" s="1" t="str">
        <f t="shared" si="1"/>
        <v>Veterání I.</v>
      </c>
      <c r="AE29" s="1" t="str">
        <f t="shared" si="1"/>
        <v>Veterání II.</v>
      </c>
      <c r="AF29" s="1" t="str">
        <f t="shared" si="1"/>
        <v>Ženy</v>
      </c>
    </row>
    <row r="30" spans="3:21" ht="6.75" customHeight="1">
      <c r="C30" s="94"/>
      <c r="D30" s="99"/>
      <c r="E30" s="99"/>
      <c r="F30" s="99"/>
      <c r="G30" s="94"/>
      <c r="H30" s="94"/>
      <c r="I30" s="94"/>
      <c r="J30" s="99"/>
      <c r="K30" s="99"/>
      <c r="L30" s="99"/>
      <c r="M30" s="94"/>
      <c r="N30" s="94"/>
      <c r="O30" s="94"/>
      <c r="P30" s="100"/>
      <c r="Q30" s="100"/>
      <c r="R30" s="100"/>
      <c r="S30" s="94"/>
      <c r="T30" s="94"/>
      <c r="U30" s="99"/>
    </row>
    <row r="31" spans="3:32" ht="15.75" customHeight="1">
      <c r="C31" s="94" t="s">
        <v>47</v>
      </c>
      <c r="D31" s="140"/>
      <c r="E31" s="101"/>
      <c r="F31" s="101"/>
      <c r="N31" s="102">
        <v>1</v>
      </c>
      <c r="P31" s="571" t="s">
        <v>48</v>
      </c>
      <c r="Q31" s="571"/>
      <c r="R31" s="571"/>
      <c r="S31" s="571"/>
      <c r="T31" s="571"/>
      <c r="U31" s="571"/>
      <c r="W31" s="103">
        <v>1</v>
      </c>
      <c r="X31" s="104" t="str">
        <f>IF($N$4=1,AA31,IF($N$4=2,AB31,IF($N$4=3,AC31,IF($N$4=4,AD31,IF($N$4=5,AE31,IF($N$4=6,AF31," "))))))</f>
        <v>Mexico</v>
      </c>
      <c r="AA31" s="1">
        <f aca="true" t="shared" si="2" ref="AA31:AE38">AA6</f>
        <v>0</v>
      </c>
      <c r="AB31" s="1" t="str">
        <f>AB6</f>
        <v>Mexico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94" t="s">
        <v>49</v>
      </c>
      <c r="D32" s="183"/>
      <c r="E32" s="106"/>
      <c r="F32" s="106"/>
      <c r="N32" s="102">
        <v>2</v>
      </c>
      <c r="P32" s="570" t="s">
        <v>50</v>
      </c>
      <c r="Q32" s="571"/>
      <c r="R32" s="571"/>
      <c r="S32" s="571"/>
      <c r="T32" s="571"/>
      <c r="U32" s="571"/>
      <c r="W32" s="103">
        <v>2</v>
      </c>
      <c r="X32" s="104" t="str">
        <f aca="true" t="shared" si="4" ref="X32:X38">IF($N$4=1,AA32,IF($N$4=2,AB32,IF($N$4=3,AC32,IF($N$4=4,AD32,IF($N$4=5,AE32,IF($N$4=6,AF32," "))))))</f>
        <v>Stará Ves</v>
      </c>
      <c r="AA32" s="1">
        <f t="shared" si="2"/>
        <v>0</v>
      </c>
      <c r="AB32" s="1" t="str">
        <f t="shared" si="2"/>
        <v>Stará Ves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 customHeight="1">
      <c r="C33" s="94"/>
      <c r="N33" s="102">
        <v>3</v>
      </c>
      <c r="P33" s="570" t="s">
        <v>109</v>
      </c>
      <c r="Q33" s="571"/>
      <c r="R33" s="571"/>
      <c r="S33" s="571"/>
      <c r="T33" s="571"/>
      <c r="U33" s="571"/>
      <c r="W33" s="103">
        <v>3</v>
      </c>
      <c r="X33" s="104" t="str">
        <f t="shared" si="4"/>
        <v>Hukvaldy</v>
      </c>
      <c r="AA33" s="1">
        <f t="shared" si="2"/>
        <v>0</v>
      </c>
      <c r="AB33" s="1" t="str">
        <f t="shared" si="2"/>
        <v>Hukvaldy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107">
        <v>3</v>
      </c>
      <c r="C34" s="90" t="s">
        <v>52</v>
      </c>
      <c r="D34" s="307" t="str">
        <f>VLOOKUP(B34,W31:X40,2)</f>
        <v>Hukvaldy</v>
      </c>
      <c r="E34" s="305"/>
      <c r="F34" s="305"/>
      <c r="G34" s="305"/>
      <c r="H34" s="305"/>
      <c r="I34" s="306"/>
      <c r="N34" s="102">
        <v>4</v>
      </c>
      <c r="P34" s="574" t="s">
        <v>51</v>
      </c>
      <c r="Q34" s="574"/>
      <c r="R34" s="574"/>
      <c r="S34" s="574"/>
      <c r="T34" s="574"/>
      <c r="U34" s="574"/>
      <c r="W34" s="103">
        <v>4</v>
      </c>
      <c r="X34" s="104" t="str">
        <f t="shared" si="4"/>
        <v>Hrabová</v>
      </c>
      <c r="AA34" s="1">
        <f t="shared" si="2"/>
        <v>0</v>
      </c>
      <c r="AB34" s="1" t="str">
        <f t="shared" si="2"/>
        <v>Hrabová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107">
        <v>1</v>
      </c>
      <c r="C35" s="90" t="s">
        <v>54</v>
      </c>
      <c r="D35" s="307" t="str">
        <f>VLOOKUP(B35,W31:X40,2)</f>
        <v>Mexico</v>
      </c>
      <c r="E35" s="305"/>
      <c r="F35" s="305"/>
      <c r="G35" s="305"/>
      <c r="H35" s="305"/>
      <c r="I35" s="306"/>
      <c r="N35" s="102">
        <v>5</v>
      </c>
      <c r="P35" s="574" t="s">
        <v>53</v>
      </c>
      <c r="Q35" s="574"/>
      <c r="R35" s="574"/>
      <c r="S35" s="574"/>
      <c r="T35" s="574"/>
      <c r="U35" s="574"/>
      <c r="W35" s="103">
        <v>5</v>
      </c>
      <c r="X35" s="104" t="str">
        <f t="shared" si="4"/>
        <v>Hrabůvka B</v>
      </c>
      <c r="AA35" s="1">
        <f t="shared" si="2"/>
        <v>0</v>
      </c>
      <c r="AB35" s="1" t="str">
        <f t="shared" si="2"/>
        <v>Hrabůvka B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102">
        <v>6</v>
      </c>
      <c r="P36" s="574" t="s">
        <v>55</v>
      </c>
      <c r="Q36" s="574"/>
      <c r="R36" s="574"/>
      <c r="S36" s="574"/>
      <c r="T36" s="574"/>
      <c r="U36" s="574"/>
      <c r="W36" s="103">
        <v>6</v>
      </c>
      <c r="X36" s="104" t="str">
        <f t="shared" si="4"/>
        <v>Výškovice B</v>
      </c>
      <c r="AA36" s="1">
        <f t="shared" si="2"/>
        <v>0</v>
      </c>
      <c r="AB36" s="1" t="str">
        <f t="shared" si="2"/>
        <v>Výškovice B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108" t="s">
        <v>56</v>
      </c>
      <c r="D37" s="109"/>
      <c r="E37" s="575" t="s">
        <v>57</v>
      </c>
      <c r="F37" s="576"/>
      <c r="G37" s="576"/>
      <c r="H37" s="576"/>
      <c r="I37" s="576"/>
      <c r="J37" s="576"/>
      <c r="K37" s="576"/>
      <c r="L37" s="576"/>
      <c r="M37" s="576"/>
      <c r="N37" s="576" t="s">
        <v>58</v>
      </c>
      <c r="O37" s="576"/>
      <c r="P37" s="576"/>
      <c r="Q37" s="576"/>
      <c r="R37" s="576"/>
      <c r="S37" s="576"/>
      <c r="T37" s="576"/>
      <c r="U37" s="576"/>
      <c r="V37" s="110"/>
      <c r="W37" s="103">
        <v>7</v>
      </c>
      <c r="X37" s="104" t="str">
        <f t="shared" si="4"/>
        <v>Krmelín B</v>
      </c>
      <c r="AA37" s="1">
        <f t="shared" si="2"/>
        <v>0</v>
      </c>
      <c r="AB37" s="1" t="str">
        <f t="shared" si="2"/>
        <v>Krmelín B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8" ht="15">
      <c r="B38" s="112"/>
      <c r="C38" s="113" t="s">
        <v>7</v>
      </c>
      <c r="D38" s="114" t="s">
        <v>8</v>
      </c>
      <c r="E38" s="579" t="s">
        <v>59</v>
      </c>
      <c r="F38" s="568"/>
      <c r="G38" s="569"/>
      <c r="H38" s="567" t="s">
        <v>60</v>
      </c>
      <c r="I38" s="568"/>
      <c r="J38" s="569" t="s">
        <v>60</v>
      </c>
      <c r="K38" s="567" t="s">
        <v>61</v>
      </c>
      <c r="L38" s="568"/>
      <c r="M38" s="568" t="s">
        <v>61</v>
      </c>
      <c r="N38" s="567" t="s">
        <v>62</v>
      </c>
      <c r="O38" s="568"/>
      <c r="P38" s="569"/>
      <c r="Q38" s="567" t="s">
        <v>63</v>
      </c>
      <c r="R38" s="568"/>
      <c r="S38" s="569"/>
      <c r="T38" s="115" t="s">
        <v>64</v>
      </c>
      <c r="U38" s="116"/>
      <c r="V38" s="117"/>
      <c r="W38" s="103">
        <v>8</v>
      </c>
      <c r="X38" s="104" t="str">
        <f t="shared" si="4"/>
        <v>Volný LOS</v>
      </c>
      <c r="AA38" s="1">
        <f t="shared" si="2"/>
        <v>0</v>
      </c>
      <c r="AB38" s="1" t="str">
        <f t="shared" si="2"/>
        <v>Volný LOS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G38" s="9" t="s">
        <v>59</v>
      </c>
      <c r="AH38" s="9" t="s">
        <v>60</v>
      </c>
      <c r="AI38" s="9" t="s">
        <v>61</v>
      </c>
      <c r="AJ38" s="9" t="s">
        <v>59</v>
      </c>
      <c r="AK38" s="9" t="s">
        <v>60</v>
      </c>
      <c r="AL38" s="9" t="s">
        <v>61</v>
      </c>
    </row>
    <row r="39" spans="2:38" ht="24.75" customHeight="1">
      <c r="B39" s="118" t="s">
        <v>59</v>
      </c>
      <c r="C39" s="448" t="s">
        <v>225</v>
      </c>
      <c r="D39" s="428" t="s">
        <v>238</v>
      </c>
      <c r="E39" s="429">
        <v>1</v>
      </c>
      <c r="F39" s="144" t="s">
        <v>17</v>
      </c>
      <c r="G39" s="430">
        <v>6</v>
      </c>
      <c r="H39" s="231">
        <v>2</v>
      </c>
      <c r="I39" s="232" t="s">
        <v>17</v>
      </c>
      <c r="J39" s="431">
        <v>6</v>
      </c>
      <c r="K39" s="145"/>
      <c r="L39" s="144" t="s">
        <v>17</v>
      </c>
      <c r="M39" s="233"/>
      <c r="N39" s="147">
        <f>E39+H39+K39</f>
        <v>3</v>
      </c>
      <c r="O39" s="148" t="s">
        <v>17</v>
      </c>
      <c r="P39" s="149">
        <f>G39+J39+M39</f>
        <v>12</v>
      </c>
      <c r="Q39" s="147">
        <f>SUM(AG39:AI39)</f>
        <v>0</v>
      </c>
      <c r="R39" s="148" t="s">
        <v>17</v>
      </c>
      <c r="S39" s="149">
        <f>SUM(AJ39:AL39)</f>
        <v>2</v>
      </c>
      <c r="T39" s="122">
        <f>IF(Q39&gt;S39,1,0)</f>
        <v>0</v>
      </c>
      <c r="U39" s="123">
        <f>IF(S39&gt;Q39,1,0)</f>
        <v>1</v>
      </c>
      <c r="V39" s="110"/>
      <c r="W39" s="103">
        <v>9</v>
      </c>
      <c r="X39" s="104" t="str">
        <f>IF($N$4=1,AA39,IF($N$4=2,AB39,IF($N$4=3,AC39,IF($N$4=4,AD39,IF($N$4=5,AE39,IF($N$4=6,AF39," "))))))</f>
        <v>Nová Bělá</v>
      </c>
      <c r="AB39" s="1" t="str">
        <f>AB14</f>
        <v>Nová Bělá</v>
      </c>
      <c r="AG39" s="124">
        <f>IF(E39&gt;G39,1,0)</f>
        <v>0</v>
      </c>
      <c r="AH39" s="124">
        <f>IF(H39&gt;J39,1,0)</f>
        <v>0</v>
      </c>
      <c r="AI39" s="124">
        <f>IF(K39+M39&gt;0,IF(K39&gt;M39,1,0),0)</f>
        <v>0</v>
      </c>
      <c r="AJ39" s="124">
        <f>IF(G39&gt;E39,1,0)</f>
        <v>1</v>
      </c>
      <c r="AK39" s="124">
        <f>IF(J39&gt;H39,1,0)</f>
        <v>1</v>
      </c>
      <c r="AL39" s="124">
        <f>IF(K39+M39&gt;0,IF(M39&gt;K39,1,0),0)</f>
        <v>0</v>
      </c>
    </row>
    <row r="40" spans="2:38" ht="24.75" customHeight="1">
      <c r="B40" s="118" t="s">
        <v>60</v>
      </c>
      <c r="C40" s="449" t="s">
        <v>246</v>
      </c>
      <c r="D40" s="433" t="s">
        <v>237</v>
      </c>
      <c r="E40" s="434">
        <v>6</v>
      </c>
      <c r="F40" s="232" t="s">
        <v>17</v>
      </c>
      <c r="G40" s="431">
        <v>2</v>
      </c>
      <c r="H40" s="145">
        <v>1</v>
      </c>
      <c r="I40" s="144" t="s">
        <v>17</v>
      </c>
      <c r="J40" s="430">
        <v>6</v>
      </c>
      <c r="K40" s="231">
        <v>6</v>
      </c>
      <c r="L40" s="232" t="s">
        <v>17</v>
      </c>
      <c r="M40" s="146">
        <v>3</v>
      </c>
      <c r="N40" s="147">
        <f>E40+H40+K40</f>
        <v>13</v>
      </c>
      <c r="O40" s="148" t="s">
        <v>17</v>
      </c>
      <c r="P40" s="149">
        <f>G40+J40+M40</f>
        <v>11</v>
      </c>
      <c r="Q40" s="147">
        <f>SUM(AG40:AI40)</f>
        <v>2</v>
      </c>
      <c r="R40" s="148" t="s">
        <v>17</v>
      </c>
      <c r="S40" s="149">
        <f>SUM(AJ40:AL40)</f>
        <v>1</v>
      </c>
      <c r="T40" s="122">
        <f>IF(Q40&gt;S40,1,0)</f>
        <v>1</v>
      </c>
      <c r="U40" s="123">
        <f>IF(S40&gt;Q40,1,0)</f>
        <v>0</v>
      </c>
      <c r="V40" s="110"/>
      <c r="W40" s="103">
        <v>10</v>
      </c>
      <c r="X40" s="104" t="str">
        <f>IF($N$4=1,AA40,IF($N$4=2,AB40,IF($N$4=3,AC40,IF($N$4=4,AD40,IF($N$4=5,AE40,IF($N$4=6,AF40," "))))))</f>
        <v>Proskovice B</v>
      </c>
      <c r="AB40" s="1" t="str">
        <f>AB15</f>
        <v>Proskovice B</v>
      </c>
      <c r="AG40" s="124">
        <f>IF(E40&gt;G40,1,0)</f>
        <v>1</v>
      </c>
      <c r="AH40" s="124">
        <f>IF(H40&gt;J40,1,0)</f>
        <v>0</v>
      </c>
      <c r="AI40" s="124">
        <f>IF(K40+M40&gt;0,IF(K40&gt;M40,1,0),0)</f>
        <v>1</v>
      </c>
      <c r="AJ40" s="124">
        <f>IF(G40&gt;E40,1,0)</f>
        <v>0</v>
      </c>
      <c r="AK40" s="124">
        <f>IF(J40&gt;H40,1,0)</f>
        <v>1</v>
      </c>
      <c r="AL40" s="124">
        <f>IF(K40+M40&gt;0,IF(M40&gt;K40,1,0),0)</f>
        <v>0</v>
      </c>
    </row>
    <row r="41" spans="2:38" ht="24.75" customHeight="1">
      <c r="B41" s="572" t="s">
        <v>61</v>
      </c>
      <c r="C41" s="450" t="s">
        <v>225</v>
      </c>
      <c r="D41" s="451" t="s">
        <v>238</v>
      </c>
      <c r="E41" s="436">
        <v>0</v>
      </c>
      <c r="F41" s="295" t="s">
        <v>17</v>
      </c>
      <c r="G41" s="437">
        <v>6</v>
      </c>
      <c r="H41" s="438">
        <v>1</v>
      </c>
      <c r="I41" s="439" t="s">
        <v>17</v>
      </c>
      <c r="J41" s="440">
        <v>6</v>
      </c>
      <c r="K41" s="293"/>
      <c r="L41" s="295" t="s">
        <v>17</v>
      </c>
      <c r="M41" s="297"/>
      <c r="N41" s="559">
        <f>E41+H41+K41</f>
        <v>1</v>
      </c>
      <c r="O41" s="561" t="s">
        <v>17</v>
      </c>
      <c r="P41" s="557">
        <f>G41+J41+M41</f>
        <v>12</v>
      </c>
      <c r="Q41" s="559">
        <f>SUM(AG41:AI41)</f>
        <v>0</v>
      </c>
      <c r="R41" s="561" t="s">
        <v>17</v>
      </c>
      <c r="S41" s="557">
        <f>SUM(AJ41:AL41)</f>
        <v>2</v>
      </c>
      <c r="T41" s="565">
        <f>IF(Q41&gt;S41,1,0)</f>
        <v>0</v>
      </c>
      <c r="U41" s="553">
        <f>IF(S41&gt;Q41,1,0)</f>
        <v>1</v>
      </c>
      <c r="V41" s="125"/>
      <c r="AG41" s="124">
        <f>IF(E41&gt;G41,1,0)</f>
        <v>0</v>
      </c>
      <c r="AH41" s="124">
        <f>IF(H41&gt;J41,1,0)</f>
        <v>0</v>
      </c>
      <c r="AI41" s="124">
        <f>IF(K41+M41&gt;0,IF(K41&gt;M41,1,0),0)</f>
        <v>0</v>
      </c>
      <c r="AJ41" s="124">
        <f>IF(G41&gt;E41,1,0)</f>
        <v>1</v>
      </c>
      <c r="AK41" s="124">
        <f>IF(J41&gt;H41,1,0)</f>
        <v>1</v>
      </c>
      <c r="AL41" s="124">
        <f>IF(K41+M41&gt;0,IF(M41&gt;K41,1,0),0)</f>
        <v>0</v>
      </c>
    </row>
    <row r="42" spans="2:25" ht="24.75" customHeight="1">
      <c r="B42" s="573"/>
      <c r="C42" s="452" t="s">
        <v>246</v>
      </c>
      <c r="D42" s="453" t="s">
        <v>237</v>
      </c>
      <c r="E42" s="443"/>
      <c r="F42" s="296"/>
      <c r="G42" s="444"/>
      <c r="H42" s="445"/>
      <c r="I42" s="446"/>
      <c r="J42" s="447"/>
      <c r="K42" s="294"/>
      <c r="L42" s="296"/>
      <c r="M42" s="298"/>
      <c r="N42" s="578"/>
      <c r="O42" s="556"/>
      <c r="P42" s="564"/>
      <c r="Q42" s="578"/>
      <c r="R42" s="556"/>
      <c r="S42" s="564"/>
      <c r="T42" s="566"/>
      <c r="U42" s="554"/>
      <c r="V42" s="125"/>
      <c r="Y42" s="426" t="s">
        <v>249</v>
      </c>
    </row>
    <row r="43" spans="2:25" ht="24.75" customHeight="1">
      <c r="B43" s="126"/>
      <c r="C43" s="150" t="s">
        <v>65</v>
      </c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2">
        <f>SUM(N39:N42)</f>
        <v>17</v>
      </c>
      <c r="O43" s="148" t="s">
        <v>17</v>
      </c>
      <c r="P43" s="153">
        <f>SUM(P39:P42)</f>
        <v>35</v>
      </c>
      <c r="Q43" s="152">
        <f>SUM(Q39:Q42)</f>
        <v>2</v>
      </c>
      <c r="R43" s="154" t="s">
        <v>17</v>
      </c>
      <c r="S43" s="153">
        <f>SUM(S39:S42)</f>
        <v>5</v>
      </c>
      <c r="T43" s="122">
        <f>SUM(T39:T42)</f>
        <v>1</v>
      </c>
      <c r="U43" s="123">
        <f>SUM(U39:U42)</f>
        <v>2</v>
      </c>
      <c r="V43" s="110"/>
      <c r="Y43"/>
    </row>
    <row r="44" spans="2:25" ht="24.75" customHeight="1">
      <c r="B44" s="126"/>
      <c r="C44" s="175" t="s">
        <v>66</v>
      </c>
      <c r="D44" s="174" t="str">
        <f>IF(T43&gt;U43,D34,IF(U43&gt;T43,D35,IF(U43+T43=0," ","CHYBA ZADÁNÍ")))</f>
        <v>Mexico</v>
      </c>
      <c r="E44" s="150"/>
      <c r="F44" s="150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75"/>
      <c r="V44" s="133"/>
      <c r="Y44" s="426" t="s">
        <v>250</v>
      </c>
    </row>
    <row r="45" spans="2:25" ht="15">
      <c r="B45" s="126"/>
      <c r="C45" s="8" t="s">
        <v>67</v>
      </c>
      <c r="G45" s="135"/>
      <c r="H45" s="135"/>
      <c r="I45" s="135"/>
      <c r="J45" s="135"/>
      <c r="K45" s="135"/>
      <c r="L45" s="135"/>
      <c r="M45" s="135"/>
      <c r="N45" s="133"/>
      <c r="O45" s="133"/>
      <c r="Q45" s="136"/>
      <c r="R45" s="136"/>
      <c r="S45" s="135"/>
      <c r="T45" s="135"/>
      <c r="U45" s="135"/>
      <c r="V45" s="133"/>
      <c r="Y45"/>
    </row>
    <row r="46" spans="3:25" ht="28.5">
      <c r="C46" s="136"/>
      <c r="D46" s="136"/>
      <c r="E46" s="136"/>
      <c r="F46" s="136"/>
      <c r="G46" s="136"/>
      <c r="H46" s="136"/>
      <c r="I46" s="136"/>
      <c r="J46" s="141" t="s">
        <v>52</v>
      </c>
      <c r="K46" s="141"/>
      <c r="L46" s="141"/>
      <c r="M46" s="136"/>
      <c r="N46" s="136"/>
      <c r="O46" s="136"/>
      <c r="P46" s="136"/>
      <c r="Q46" s="136"/>
      <c r="R46" s="136"/>
      <c r="S46" s="136"/>
      <c r="T46" s="141" t="s">
        <v>54</v>
      </c>
      <c r="U46" s="136"/>
      <c r="Y46" s="426" t="s">
        <v>251</v>
      </c>
    </row>
    <row r="47" spans="3:21" ht="15">
      <c r="C47" s="142" t="s">
        <v>68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</row>
    <row r="48" spans="3:21" ht="15">
      <c r="C48" s="136"/>
      <c r="D48" s="143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</row>
    <row r="49" spans="3:21" ht="15"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</row>
    <row r="50" spans="3:21" ht="15"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</row>
    <row r="51" spans="6:9" ht="26.25">
      <c r="F51" s="88" t="s">
        <v>38</v>
      </c>
      <c r="H51" s="89"/>
      <c r="I51" s="89"/>
    </row>
    <row r="52" spans="6:9" ht="26.25">
      <c r="F52" s="88"/>
      <c r="H52" s="89"/>
      <c r="I52" s="89"/>
    </row>
    <row r="53" spans="3:24" ht="21">
      <c r="C53" s="90" t="s">
        <v>39</v>
      </c>
      <c r="D53" s="91" t="s">
        <v>40</v>
      </c>
      <c r="E53" s="90"/>
      <c r="F53" s="90"/>
      <c r="G53" s="90"/>
      <c r="H53" s="90"/>
      <c r="I53" s="90"/>
      <c r="J53" s="90"/>
      <c r="K53" s="90"/>
      <c r="L53" s="90"/>
      <c r="P53" s="580" t="s">
        <v>41</v>
      </c>
      <c r="Q53" s="580"/>
      <c r="R53" s="92"/>
      <c r="S53" s="92"/>
      <c r="T53" s="581">
        <f>'Utkání-výsledky'!$K$1</f>
        <v>2015</v>
      </c>
      <c r="U53" s="581"/>
      <c r="X53" s="93" t="s">
        <v>0</v>
      </c>
    </row>
    <row r="54" spans="3:32" ht="18.75">
      <c r="C54" s="94" t="s">
        <v>42</v>
      </c>
      <c r="D54" s="95"/>
      <c r="N54" s="96">
        <v>2</v>
      </c>
      <c r="P54" s="582" t="str">
        <f>IF(N54=1,P56,IF(N54=2,P57,IF(N54=3,P58,IF(N54=4,P59,IF(N54=5,P60,IF(N54=6,P61," "))))))</f>
        <v>MUŽI  II.</v>
      </c>
      <c r="Q54" s="583"/>
      <c r="R54" s="583"/>
      <c r="S54" s="583"/>
      <c r="T54" s="583"/>
      <c r="U54" s="584"/>
      <c r="W54" s="97" t="s">
        <v>1</v>
      </c>
      <c r="X54" s="98" t="s">
        <v>2</v>
      </c>
      <c r="AA54" s="1" t="str">
        <f aca="true" t="shared" si="5" ref="AA54:AF54">AA4</f>
        <v>Muži I.</v>
      </c>
      <c r="AB54" s="1" t="str">
        <f t="shared" si="5"/>
        <v>Muži II. </v>
      </c>
      <c r="AC54" s="1" t="str">
        <f t="shared" si="5"/>
        <v>Neobsazeno</v>
      </c>
      <c r="AD54" s="1" t="str">
        <f t="shared" si="5"/>
        <v>Veterání I.</v>
      </c>
      <c r="AE54" s="1" t="str">
        <f t="shared" si="5"/>
        <v>Veterání II.</v>
      </c>
      <c r="AF54" s="1" t="str">
        <f t="shared" si="5"/>
        <v>Ženy</v>
      </c>
    </row>
    <row r="55" spans="3:21" ht="15">
      <c r="C55" s="94"/>
      <c r="D55" s="99"/>
      <c r="E55" s="99"/>
      <c r="F55" s="99"/>
      <c r="G55" s="94"/>
      <c r="H55" s="94"/>
      <c r="I55" s="94"/>
      <c r="J55" s="99"/>
      <c r="K55" s="99"/>
      <c r="L55" s="99"/>
      <c r="M55" s="94"/>
      <c r="N55" s="94"/>
      <c r="O55" s="94"/>
      <c r="P55" s="100"/>
      <c r="Q55" s="100"/>
      <c r="R55" s="100"/>
      <c r="S55" s="94"/>
      <c r="T55" s="94"/>
      <c r="U55" s="99"/>
    </row>
    <row r="56" spans="3:32" ht="15.75" customHeight="1">
      <c r="C56" s="94" t="s">
        <v>47</v>
      </c>
      <c r="D56" s="155"/>
      <c r="E56" s="101"/>
      <c r="F56" s="101"/>
      <c r="N56" s="102">
        <v>1</v>
      </c>
      <c r="P56" s="571" t="s">
        <v>48</v>
      </c>
      <c r="Q56" s="571"/>
      <c r="R56" s="571"/>
      <c r="S56" s="571"/>
      <c r="T56" s="571"/>
      <c r="U56" s="571"/>
      <c r="W56" s="103">
        <v>1</v>
      </c>
      <c r="X56" s="104" t="str">
        <f>IF($N$4=1,AA56,IF($N$4=2,AB56,IF($N$4=3,AC56,IF($N$4=4,AD56,IF($N$4=5,AE56,IF($N$4=6,AF56," "))))))</f>
        <v>Mexico</v>
      </c>
      <c r="AA56" s="1">
        <f aca="true" t="shared" si="6" ref="AA56:AE63">AA6</f>
        <v>0</v>
      </c>
      <c r="AB56" s="1" t="str">
        <f>'Utkání-výsledky'!N4</f>
        <v>Mexico</v>
      </c>
      <c r="AC56" s="1">
        <f t="shared" si="6"/>
        <v>0</v>
      </c>
      <c r="AD56" s="1">
        <f t="shared" si="6"/>
        <v>0</v>
      </c>
      <c r="AE56" s="1">
        <f t="shared" si="6"/>
        <v>0</v>
      </c>
      <c r="AF56" s="1">
        <f aca="true" t="shared" si="7" ref="AF56:AF63">AF6</f>
        <v>0</v>
      </c>
    </row>
    <row r="57" spans="3:32" ht="15" customHeight="1">
      <c r="C57" s="94" t="s">
        <v>49</v>
      </c>
      <c r="D57" s="183"/>
      <c r="E57" s="106"/>
      <c r="F57" s="106"/>
      <c r="N57" s="102">
        <v>2</v>
      </c>
      <c r="P57" s="570" t="s">
        <v>50</v>
      </c>
      <c r="Q57" s="571"/>
      <c r="R57" s="571"/>
      <c r="S57" s="571"/>
      <c r="T57" s="571"/>
      <c r="U57" s="571"/>
      <c r="W57" s="103">
        <v>2</v>
      </c>
      <c r="X57" s="104" t="str">
        <f aca="true" t="shared" si="8" ref="X57:X63">IF($N$4=1,AA57,IF($N$4=2,AB57,IF($N$4=3,AC57,IF($N$4=4,AD57,IF($N$4=5,AE57,IF($N$4=6,AF57," "))))))</f>
        <v>Stará Ves</v>
      </c>
      <c r="AA57" s="1">
        <f t="shared" si="6"/>
        <v>0</v>
      </c>
      <c r="AB57" s="1" t="str">
        <f>'Utkání-výsledky'!N5</f>
        <v>Stará Ves</v>
      </c>
      <c r="AC57" s="1">
        <f t="shared" si="6"/>
        <v>0</v>
      </c>
      <c r="AD57" s="1">
        <f t="shared" si="6"/>
        <v>0</v>
      </c>
      <c r="AE57" s="1">
        <f t="shared" si="6"/>
        <v>0</v>
      </c>
      <c r="AF57" s="1">
        <f t="shared" si="7"/>
        <v>0</v>
      </c>
    </row>
    <row r="58" spans="3:32" ht="15" customHeight="1">
      <c r="C58" s="94"/>
      <c r="N58" s="102">
        <v>3</v>
      </c>
      <c r="P58" s="570" t="s">
        <v>109</v>
      </c>
      <c r="Q58" s="571"/>
      <c r="R58" s="571"/>
      <c r="S58" s="571"/>
      <c r="T58" s="571"/>
      <c r="U58" s="571"/>
      <c r="W58" s="103">
        <v>3</v>
      </c>
      <c r="X58" s="104" t="str">
        <f t="shared" si="8"/>
        <v>Hukvaldy</v>
      </c>
      <c r="AA58" s="1">
        <f t="shared" si="6"/>
        <v>0</v>
      </c>
      <c r="AB58" s="1" t="str">
        <f>'Utkání-výsledky'!N6</f>
        <v>Hukvaldy</v>
      </c>
      <c r="AC58" s="1">
        <f t="shared" si="6"/>
        <v>0</v>
      </c>
      <c r="AD58" s="1">
        <f t="shared" si="6"/>
        <v>0</v>
      </c>
      <c r="AE58" s="1">
        <f t="shared" si="6"/>
        <v>0</v>
      </c>
      <c r="AF58" s="1">
        <f t="shared" si="7"/>
        <v>0</v>
      </c>
    </row>
    <row r="59" spans="2:32" ht="18.75">
      <c r="B59" s="107">
        <v>4</v>
      </c>
      <c r="C59" s="90" t="s">
        <v>52</v>
      </c>
      <c r="D59" s="307" t="str">
        <f>VLOOKUP(B59,W56:X65,2)</f>
        <v>Hrabová</v>
      </c>
      <c r="E59" s="305"/>
      <c r="F59" s="305"/>
      <c r="G59" s="305"/>
      <c r="H59" s="305"/>
      <c r="I59" s="306"/>
      <c r="N59" s="102">
        <v>4</v>
      </c>
      <c r="P59" s="574" t="s">
        <v>51</v>
      </c>
      <c r="Q59" s="574"/>
      <c r="R59" s="574"/>
      <c r="S59" s="574"/>
      <c r="T59" s="574"/>
      <c r="U59" s="574"/>
      <c r="W59" s="103">
        <v>4</v>
      </c>
      <c r="X59" s="104" t="str">
        <f t="shared" si="8"/>
        <v>Hrabová</v>
      </c>
      <c r="AA59" s="1">
        <f t="shared" si="6"/>
        <v>0</v>
      </c>
      <c r="AB59" s="1" t="str">
        <f>'Utkání-výsledky'!N7</f>
        <v>Hrabová</v>
      </c>
      <c r="AC59" s="1">
        <f t="shared" si="6"/>
        <v>0</v>
      </c>
      <c r="AD59" s="1">
        <f t="shared" si="6"/>
        <v>0</v>
      </c>
      <c r="AE59" s="1">
        <f t="shared" si="6"/>
        <v>0</v>
      </c>
      <c r="AF59" s="1">
        <f t="shared" si="7"/>
        <v>0</v>
      </c>
    </row>
    <row r="60" spans="2:32" ht="18.75">
      <c r="B60" s="107">
        <v>9</v>
      </c>
      <c r="C60" s="90" t="s">
        <v>54</v>
      </c>
      <c r="D60" s="307" t="str">
        <f>VLOOKUP(B60,W56:X65,2)</f>
        <v>Nová Bělá</v>
      </c>
      <c r="E60" s="305"/>
      <c r="F60" s="305"/>
      <c r="G60" s="305"/>
      <c r="H60" s="305"/>
      <c r="I60" s="306"/>
      <c r="N60" s="102">
        <v>5</v>
      </c>
      <c r="P60" s="574" t="s">
        <v>53</v>
      </c>
      <c r="Q60" s="574"/>
      <c r="R60" s="574"/>
      <c r="S60" s="574"/>
      <c r="T60" s="574"/>
      <c r="U60" s="574"/>
      <c r="W60" s="103">
        <v>5</v>
      </c>
      <c r="X60" s="104" t="str">
        <f t="shared" si="8"/>
        <v>Hrabůvka B</v>
      </c>
      <c r="AA60" s="1">
        <f t="shared" si="6"/>
        <v>0</v>
      </c>
      <c r="AB60" s="1" t="str">
        <f>'Utkání-výsledky'!N8</f>
        <v>Hrabůvka B</v>
      </c>
      <c r="AC60" s="1">
        <f t="shared" si="6"/>
        <v>0</v>
      </c>
      <c r="AD60" s="1">
        <f t="shared" si="6"/>
        <v>0</v>
      </c>
      <c r="AE60" s="1">
        <f t="shared" si="6"/>
        <v>0</v>
      </c>
      <c r="AF60" s="1">
        <f t="shared" si="7"/>
        <v>0</v>
      </c>
    </row>
    <row r="61" spans="14:32" ht="15">
      <c r="N61" s="102">
        <v>6</v>
      </c>
      <c r="P61" s="574" t="s">
        <v>55</v>
      </c>
      <c r="Q61" s="574"/>
      <c r="R61" s="574"/>
      <c r="S61" s="574"/>
      <c r="T61" s="574"/>
      <c r="U61" s="574"/>
      <c r="W61" s="103">
        <v>6</v>
      </c>
      <c r="X61" s="104" t="str">
        <f t="shared" si="8"/>
        <v>Výškovice B</v>
      </c>
      <c r="AA61" s="1">
        <f t="shared" si="6"/>
        <v>0</v>
      </c>
      <c r="AB61" s="1" t="str">
        <f>'Utkání-výsledky'!N9</f>
        <v>Výškovice B</v>
      </c>
      <c r="AC61" s="1">
        <f t="shared" si="6"/>
        <v>0</v>
      </c>
      <c r="AD61" s="1">
        <f t="shared" si="6"/>
        <v>0</v>
      </c>
      <c r="AE61" s="1">
        <f t="shared" si="6"/>
        <v>0</v>
      </c>
      <c r="AF61" s="1">
        <f t="shared" si="7"/>
        <v>0</v>
      </c>
    </row>
    <row r="62" spans="3:38" ht="15">
      <c r="C62" s="108" t="s">
        <v>56</v>
      </c>
      <c r="D62" s="109"/>
      <c r="E62" s="575" t="s">
        <v>57</v>
      </c>
      <c r="F62" s="576"/>
      <c r="G62" s="576"/>
      <c r="H62" s="576"/>
      <c r="I62" s="576"/>
      <c r="J62" s="576"/>
      <c r="K62" s="576"/>
      <c r="L62" s="576"/>
      <c r="M62" s="576"/>
      <c r="N62" s="576" t="s">
        <v>58</v>
      </c>
      <c r="O62" s="576"/>
      <c r="P62" s="576"/>
      <c r="Q62" s="576"/>
      <c r="R62" s="576"/>
      <c r="S62" s="576"/>
      <c r="T62" s="576"/>
      <c r="U62" s="576"/>
      <c r="V62" s="110"/>
      <c r="W62" s="103">
        <v>7</v>
      </c>
      <c r="X62" s="104" t="str">
        <f t="shared" si="8"/>
        <v>Krmelín B</v>
      </c>
      <c r="AA62" s="1">
        <f t="shared" si="6"/>
        <v>0</v>
      </c>
      <c r="AB62" s="1" t="str">
        <f>'Utkání-výsledky'!N10</f>
        <v>Krmelín B</v>
      </c>
      <c r="AC62" s="1">
        <f t="shared" si="6"/>
        <v>0</v>
      </c>
      <c r="AD62" s="1">
        <f t="shared" si="6"/>
        <v>0</v>
      </c>
      <c r="AE62" s="1">
        <f t="shared" si="6"/>
        <v>0</v>
      </c>
      <c r="AF62" s="1">
        <f t="shared" si="7"/>
        <v>0</v>
      </c>
      <c r="AG62" s="94"/>
      <c r="AH62" s="111"/>
      <c r="AI62" s="111"/>
      <c r="AJ62" s="93" t="s">
        <v>0</v>
      </c>
      <c r="AK62" s="111"/>
      <c r="AL62" s="111"/>
    </row>
    <row r="63" spans="2:38" ht="15">
      <c r="B63" s="112"/>
      <c r="C63" s="113" t="s">
        <v>7</v>
      </c>
      <c r="D63" s="114" t="s">
        <v>8</v>
      </c>
      <c r="E63" s="579" t="s">
        <v>59</v>
      </c>
      <c r="F63" s="568"/>
      <c r="G63" s="569"/>
      <c r="H63" s="567" t="s">
        <v>60</v>
      </c>
      <c r="I63" s="568"/>
      <c r="J63" s="569" t="s">
        <v>60</v>
      </c>
      <c r="K63" s="567" t="s">
        <v>61</v>
      </c>
      <c r="L63" s="568"/>
      <c r="M63" s="568" t="s">
        <v>61</v>
      </c>
      <c r="N63" s="567" t="s">
        <v>62</v>
      </c>
      <c r="O63" s="568"/>
      <c r="P63" s="569"/>
      <c r="Q63" s="567" t="s">
        <v>63</v>
      </c>
      <c r="R63" s="568"/>
      <c r="S63" s="569"/>
      <c r="T63" s="115" t="s">
        <v>64</v>
      </c>
      <c r="U63" s="116"/>
      <c r="V63" s="117"/>
      <c r="W63" s="103">
        <v>8</v>
      </c>
      <c r="X63" s="104" t="str">
        <f t="shared" si="8"/>
        <v>Volný LOS</v>
      </c>
      <c r="AA63" s="1">
        <f t="shared" si="6"/>
        <v>0</v>
      </c>
      <c r="AB63" s="1" t="str">
        <f>'Utkání-výsledky'!N11</f>
        <v>Volný LOS</v>
      </c>
      <c r="AC63" s="1">
        <f t="shared" si="6"/>
        <v>0</v>
      </c>
      <c r="AD63" s="1">
        <f t="shared" si="6"/>
        <v>0</v>
      </c>
      <c r="AE63" s="1">
        <f t="shared" si="6"/>
        <v>0</v>
      </c>
      <c r="AF63" s="1">
        <f t="shared" si="7"/>
        <v>0</v>
      </c>
      <c r="AG63" s="9" t="s">
        <v>59</v>
      </c>
      <c r="AH63" s="9" t="s">
        <v>60</v>
      </c>
      <c r="AI63" s="9" t="s">
        <v>61</v>
      </c>
      <c r="AJ63" s="9" t="s">
        <v>59</v>
      </c>
      <c r="AK63" s="9" t="s">
        <v>60</v>
      </c>
      <c r="AL63" s="9" t="s">
        <v>61</v>
      </c>
    </row>
    <row r="64" spans="2:38" ht="24.75" customHeight="1">
      <c r="B64" s="118" t="s">
        <v>59</v>
      </c>
      <c r="C64" s="454" t="s">
        <v>181</v>
      </c>
      <c r="D64" s="455" t="s">
        <v>212</v>
      </c>
      <c r="E64" s="456">
        <v>6</v>
      </c>
      <c r="F64" s="457" t="s">
        <v>17</v>
      </c>
      <c r="G64" s="458">
        <v>4</v>
      </c>
      <c r="H64" s="459">
        <v>6</v>
      </c>
      <c r="I64" s="457" t="s">
        <v>17</v>
      </c>
      <c r="J64" s="458">
        <v>2</v>
      </c>
      <c r="K64" s="145"/>
      <c r="L64" s="144" t="s">
        <v>17</v>
      </c>
      <c r="M64" s="233"/>
      <c r="N64" s="147">
        <f>E64+H64+K64</f>
        <v>12</v>
      </c>
      <c r="O64" s="148" t="s">
        <v>17</v>
      </c>
      <c r="P64" s="149">
        <f>G64+J64+M64</f>
        <v>6</v>
      </c>
      <c r="Q64" s="147">
        <f>SUM(AG64:AI64)</f>
        <v>2</v>
      </c>
      <c r="R64" s="148" t="s">
        <v>17</v>
      </c>
      <c r="S64" s="149">
        <f>SUM(AJ64:AL64)</f>
        <v>0</v>
      </c>
      <c r="T64" s="122">
        <f>IF(Q64&gt;S64,1,0)</f>
        <v>1</v>
      </c>
      <c r="U64" s="123">
        <f>IF(S64&gt;Q64,1,0)</f>
        <v>0</v>
      </c>
      <c r="V64" s="110"/>
      <c r="W64" s="103">
        <v>9</v>
      </c>
      <c r="X64" s="104" t="str">
        <f>IF($N$4=1,AA64,IF($N$4=2,AB64,IF($N$4=3,AC64,IF($N$4=4,AD64,IF($N$4=5,AE64,IF($N$4=6,AF64," "))))))</f>
        <v>Nová Bělá</v>
      </c>
      <c r="AB64" s="1" t="str">
        <f>'Utkání-výsledky'!N12</f>
        <v>Nová Bělá</v>
      </c>
      <c r="AG64" s="124">
        <f>IF(E64&gt;G64,1,0)</f>
        <v>1</v>
      </c>
      <c r="AH64" s="124">
        <f>IF(H64&gt;J64,1,0)</f>
        <v>1</v>
      </c>
      <c r="AI64" s="124">
        <f>IF(K64+M64&gt;0,IF(K64&gt;M64,1,0),0)</f>
        <v>0</v>
      </c>
      <c r="AJ64" s="124">
        <f>IF(G64&gt;E64,1,0)</f>
        <v>0</v>
      </c>
      <c r="AK64" s="124">
        <f>IF(J64&gt;H64,1,0)</f>
        <v>0</v>
      </c>
      <c r="AL64" s="124">
        <f>IF(K64+M64&gt;0,IF(M64&gt;K64,1,0),0)</f>
        <v>0</v>
      </c>
    </row>
    <row r="65" spans="2:38" ht="24.75" customHeight="1">
      <c r="B65" s="118" t="s">
        <v>60</v>
      </c>
      <c r="C65" s="461" t="s">
        <v>183</v>
      </c>
      <c r="D65" s="454" t="s">
        <v>149</v>
      </c>
      <c r="E65" s="456">
        <v>6</v>
      </c>
      <c r="F65" s="457" t="s">
        <v>17</v>
      </c>
      <c r="G65" s="458">
        <v>1</v>
      </c>
      <c r="H65" s="459">
        <v>6</v>
      </c>
      <c r="I65" s="457" t="s">
        <v>17</v>
      </c>
      <c r="J65" s="458">
        <v>3</v>
      </c>
      <c r="K65" s="231"/>
      <c r="L65" s="232" t="s">
        <v>17</v>
      </c>
      <c r="M65" s="146"/>
      <c r="N65" s="147">
        <f>E65+H65+K65</f>
        <v>12</v>
      </c>
      <c r="O65" s="148" t="s">
        <v>17</v>
      </c>
      <c r="P65" s="149">
        <f>G65+J65+M65</f>
        <v>4</v>
      </c>
      <c r="Q65" s="147">
        <f>SUM(AG65:AI65)</f>
        <v>2</v>
      </c>
      <c r="R65" s="148" t="s">
        <v>17</v>
      </c>
      <c r="S65" s="149">
        <f>SUM(AJ65:AL65)</f>
        <v>0</v>
      </c>
      <c r="T65" s="122">
        <f>IF(Q65&gt;S65,1,0)</f>
        <v>1</v>
      </c>
      <c r="U65" s="123">
        <f>IF(S65&gt;Q65,1,0)</f>
        <v>0</v>
      </c>
      <c r="V65" s="110"/>
      <c r="W65" s="103">
        <v>10</v>
      </c>
      <c r="X65" s="104" t="str">
        <f>IF($N$4=1,AA65,IF($N$4=2,AB65,IF($N$4=3,AC65,IF($N$4=4,AD65,IF($N$4=5,AE65,IF($N$4=6,AF65," "))))))</f>
        <v>Proskovice B</v>
      </c>
      <c r="AB65" s="1" t="str">
        <f>'Utkání-výsledky'!N13</f>
        <v>Proskovice B</v>
      </c>
      <c r="AG65" s="124">
        <f>IF(E65&gt;G65,1,0)</f>
        <v>1</v>
      </c>
      <c r="AH65" s="124">
        <f>IF(H65&gt;J65,1,0)</f>
        <v>1</v>
      </c>
      <c r="AI65" s="124">
        <f>IF(K65+M65&gt;0,IF(K65&gt;M65,1,0),0)</f>
        <v>0</v>
      </c>
      <c r="AJ65" s="124">
        <f>IF(G65&gt;E65,1,0)</f>
        <v>0</v>
      </c>
      <c r="AK65" s="124">
        <f>IF(J65&gt;H65,1,0)</f>
        <v>0</v>
      </c>
      <c r="AL65" s="124">
        <f>IF(K65+M65&gt;0,IF(M65&gt;K65,1,0),0)</f>
        <v>0</v>
      </c>
    </row>
    <row r="66" spans="2:38" ht="24.75" customHeight="1">
      <c r="B66" s="572" t="s">
        <v>61</v>
      </c>
      <c r="C66" s="461" t="s">
        <v>181</v>
      </c>
      <c r="D66" s="455" t="s">
        <v>212</v>
      </c>
      <c r="E66" s="551">
        <v>6</v>
      </c>
      <c r="F66" s="545" t="s">
        <v>17</v>
      </c>
      <c r="G66" s="547">
        <v>1</v>
      </c>
      <c r="H66" s="549">
        <v>6</v>
      </c>
      <c r="I66" s="545" t="s">
        <v>17</v>
      </c>
      <c r="J66" s="547">
        <v>4</v>
      </c>
      <c r="K66" s="293"/>
      <c r="L66" s="295" t="s">
        <v>17</v>
      </c>
      <c r="M66" s="297"/>
      <c r="N66" s="559">
        <f>E66+H66+K66</f>
        <v>12</v>
      </c>
      <c r="O66" s="561" t="s">
        <v>17</v>
      </c>
      <c r="P66" s="557">
        <f>G66+J66+M66</f>
        <v>5</v>
      </c>
      <c r="Q66" s="559">
        <f>SUM(AG66:AI66)</f>
        <v>2</v>
      </c>
      <c r="R66" s="561" t="s">
        <v>17</v>
      </c>
      <c r="S66" s="557">
        <f>SUM(AJ66:AL66)</f>
        <v>0</v>
      </c>
      <c r="T66" s="565">
        <f>IF(Q66&gt;S66,1,0)</f>
        <v>1</v>
      </c>
      <c r="U66" s="553">
        <f>IF(S66&gt;Q66,1,0)</f>
        <v>0</v>
      </c>
      <c r="V66" s="125"/>
      <c r="AG66" s="124">
        <f>IF(E66&gt;G66,1,0)</f>
        <v>1</v>
      </c>
      <c r="AH66" s="124">
        <f>IF(H66&gt;J66,1,0)</f>
        <v>1</v>
      </c>
      <c r="AI66" s="124">
        <f>IF(K66+M66&gt;0,IF(K66&gt;M66,1,0),0)</f>
        <v>0</v>
      </c>
      <c r="AJ66" s="124">
        <f>IF(G66&gt;E66,1,0)</f>
        <v>0</v>
      </c>
      <c r="AK66" s="124">
        <f>IF(J66&gt;H66,1,0)</f>
        <v>0</v>
      </c>
      <c r="AL66" s="124">
        <f>IF(K66+M66&gt;0,IF(M66&gt;K66,1,0),0)</f>
        <v>0</v>
      </c>
    </row>
    <row r="67" spans="2:22" ht="24.75" customHeight="1">
      <c r="B67" s="573"/>
      <c r="C67" s="462" t="s">
        <v>183</v>
      </c>
      <c r="D67" s="463" t="s">
        <v>149</v>
      </c>
      <c r="E67" s="552"/>
      <c r="F67" s="546"/>
      <c r="G67" s="548"/>
      <c r="H67" s="550"/>
      <c r="I67" s="546"/>
      <c r="J67" s="548"/>
      <c r="K67" s="294"/>
      <c r="L67" s="296"/>
      <c r="M67" s="298"/>
      <c r="N67" s="578"/>
      <c r="O67" s="556"/>
      <c r="P67" s="564"/>
      <c r="Q67" s="578"/>
      <c r="R67" s="556"/>
      <c r="S67" s="564"/>
      <c r="T67" s="566"/>
      <c r="U67" s="554"/>
      <c r="V67" s="125"/>
    </row>
    <row r="68" spans="2:22" ht="24.75" customHeight="1">
      <c r="B68" s="126"/>
      <c r="C68" s="150" t="s">
        <v>65</v>
      </c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2">
        <f>SUM(N64:N67)</f>
        <v>36</v>
      </c>
      <c r="O68" s="148" t="s">
        <v>17</v>
      </c>
      <c r="P68" s="153">
        <f>SUM(P64:P67)</f>
        <v>15</v>
      </c>
      <c r="Q68" s="152">
        <f>SUM(Q64:Q67)</f>
        <v>6</v>
      </c>
      <c r="R68" s="154" t="s">
        <v>17</v>
      </c>
      <c r="S68" s="153">
        <f>SUM(S64:S67)</f>
        <v>0</v>
      </c>
      <c r="T68" s="122">
        <f>SUM(T64:T67)</f>
        <v>3</v>
      </c>
      <c r="U68" s="123">
        <f>SUM(U64:U67)</f>
        <v>0</v>
      </c>
      <c r="V68" s="110"/>
    </row>
    <row r="69" spans="2:27" ht="24.75" customHeight="1">
      <c r="B69" s="126"/>
      <c r="C69" s="8" t="s">
        <v>66</v>
      </c>
      <c r="D69" s="132" t="str">
        <f>IF(T68&gt;U68,D59,IF(U68&gt;T68,D60,IF(U68+T68=0," ","CHYBA ZADÁNÍ")))</f>
        <v>Hrabová</v>
      </c>
      <c r="E69" s="127"/>
      <c r="F69" s="127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8"/>
      <c r="V69" s="133"/>
      <c r="AA69" s="134"/>
    </row>
    <row r="70" spans="2:22" ht="15">
      <c r="B70" s="126"/>
      <c r="C70" s="8" t="s">
        <v>67</v>
      </c>
      <c r="G70" s="135"/>
      <c r="H70" s="135"/>
      <c r="I70" s="135"/>
      <c r="J70" s="135"/>
      <c r="K70" s="135"/>
      <c r="L70" s="135"/>
      <c r="M70" s="135"/>
      <c r="N70" s="133"/>
      <c r="O70" s="133"/>
      <c r="Q70" s="136"/>
      <c r="R70" s="136"/>
      <c r="S70" s="135"/>
      <c r="T70" s="135"/>
      <c r="U70" s="135"/>
      <c r="V70" s="133"/>
    </row>
    <row r="71" spans="10:20" ht="15">
      <c r="J71" s="5" t="s">
        <v>52</v>
      </c>
      <c r="K71" s="5"/>
      <c r="L71" s="5"/>
      <c r="T71" s="5" t="s">
        <v>54</v>
      </c>
    </row>
    <row r="72" spans="3:21" ht="15">
      <c r="C72" s="94" t="s">
        <v>68</v>
      </c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</row>
    <row r="73" spans="3:21" ht="15"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</row>
    <row r="74" spans="3:21" ht="15"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</row>
    <row r="75" spans="3:21" ht="15"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</row>
    <row r="76" spans="2:21" ht="26.25">
      <c r="B76" s="109"/>
      <c r="C76" s="109"/>
      <c r="D76" s="109"/>
      <c r="E76" s="109"/>
      <c r="F76" s="137" t="s">
        <v>38</v>
      </c>
      <c r="G76" s="109"/>
      <c r="H76" s="138"/>
      <c r="I76" s="138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</row>
    <row r="77" spans="6:9" ht="26.25">
      <c r="F77" s="88"/>
      <c r="H77" s="89"/>
      <c r="I77" s="89"/>
    </row>
    <row r="78" spans="3:24" ht="21">
      <c r="C78" s="90" t="s">
        <v>39</v>
      </c>
      <c r="D78" s="91" t="s">
        <v>40</v>
      </c>
      <c r="E78" s="90"/>
      <c r="F78" s="90"/>
      <c r="G78" s="90"/>
      <c r="H78" s="90"/>
      <c r="I78" s="90"/>
      <c r="J78" s="90"/>
      <c r="K78" s="90"/>
      <c r="L78" s="90"/>
      <c r="P78" s="580" t="s">
        <v>41</v>
      </c>
      <c r="Q78" s="580"/>
      <c r="R78" s="92"/>
      <c r="S78" s="92"/>
      <c r="T78" s="581">
        <f>'Utkání-výsledky'!$K$1</f>
        <v>2015</v>
      </c>
      <c r="U78" s="581"/>
      <c r="X78" s="93" t="s">
        <v>0</v>
      </c>
    </row>
    <row r="79" spans="3:32" ht="18.75">
      <c r="C79" s="94" t="s">
        <v>42</v>
      </c>
      <c r="D79" s="139"/>
      <c r="N79" s="96">
        <v>2</v>
      </c>
      <c r="P79" s="582" t="str">
        <f>IF(N79=1,P81,IF(N79=2,P82,IF(N79=3,P83,IF(N79=4,P84,IF(N79=5,P85,IF(N79=6,P86," "))))))</f>
        <v>MUŽI  II.</v>
      </c>
      <c r="Q79" s="583"/>
      <c r="R79" s="583"/>
      <c r="S79" s="583"/>
      <c r="T79" s="583"/>
      <c r="U79" s="584"/>
      <c r="W79" s="97" t="s">
        <v>1</v>
      </c>
      <c r="X79" s="94" t="s">
        <v>2</v>
      </c>
      <c r="AA79" s="1" t="str">
        <f aca="true" t="shared" si="9" ref="AA79:AF79">AA4</f>
        <v>Muži I.</v>
      </c>
      <c r="AB79" s="1" t="str">
        <f t="shared" si="9"/>
        <v>Muži II. </v>
      </c>
      <c r="AC79" s="1" t="str">
        <f t="shared" si="9"/>
        <v>Neobsazeno</v>
      </c>
      <c r="AD79" s="1" t="str">
        <f t="shared" si="9"/>
        <v>Veterání I.</v>
      </c>
      <c r="AE79" s="1" t="str">
        <f t="shared" si="9"/>
        <v>Veterání II.</v>
      </c>
      <c r="AF79" s="1" t="str">
        <f t="shared" si="9"/>
        <v>Ženy</v>
      </c>
    </row>
    <row r="80" spans="3:21" ht="15">
      <c r="C80" s="94"/>
      <c r="D80" s="99"/>
      <c r="E80" s="99"/>
      <c r="F80" s="99"/>
      <c r="G80" s="94"/>
      <c r="H80" s="94"/>
      <c r="I80" s="94"/>
      <c r="J80" s="99"/>
      <c r="K80" s="99"/>
      <c r="L80" s="99"/>
      <c r="M80" s="94"/>
      <c r="N80" s="94"/>
      <c r="O80" s="94"/>
      <c r="P80" s="100"/>
      <c r="Q80" s="100"/>
      <c r="R80" s="100"/>
      <c r="S80" s="94"/>
      <c r="T80" s="94"/>
      <c r="U80" s="99"/>
    </row>
    <row r="81" spans="3:32" ht="15.75" customHeight="1">
      <c r="C81" s="94" t="s">
        <v>47</v>
      </c>
      <c r="D81" s="140"/>
      <c r="E81" s="101"/>
      <c r="F81" s="101"/>
      <c r="N81" s="102">
        <v>1</v>
      </c>
      <c r="P81" s="571" t="s">
        <v>48</v>
      </c>
      <c r="Q81" s="571"/>
      <c r="R81" s="571"/>
      <c r="S81" s="571"/>
      <c r="T81" s="571"/>
      <c r="U81" s="571"/>
      <c r="W81" s="103">
        <v>1</v>
      </c>
      <c r="X81" s="104" t="str">
        <f>IF($N$4=1,AA81,IF($N$4=2,AB81,IF($N$4=3,AC81,IF($N$4=4,AD81,IF($N$4=5,AE81,IF($N$4=6,AF81," "))))))</f>
        <v>Mexico</v>
      </c>
      <c r="AA81" s="1">
        <f aca="true" t="shared" si="10" ref="AA81:AE88">AA6</f>
        <v>0</v>
      </c>
      <c r="AB81" s="1" t="str">
        <f aca="true" t="shared" si="11" ref="AB81:AB90">AB56</f>
        <v>Mexico</v>
      </c>
      <c r="AC81" s="1">
        <f t="shared" si="10"/>
        <v>0</v>
      </c>
      <c r="AD81" s="1">
        <f t="shared" si="10"/>
        <v>0</v>
      </c>
      <c r="AE81" s="1">
        <f t="shared" si="10"/>
        <v>0</v>
      </c>
      <c r="AF81" s="1">
        <f aca="true" t="shared" si="12" ref="AF81:AF88">AF6</f>
        <v>0</v>
      </c>
    </row>
    <row r="82" spans="3:32" ht="15" customHeight="1">
      <c r="C82" s="94" t="s">
        <v>49</v>
      </c>
      <c r="D82" s="183"/>
      <c r="E82" s="106"/>
      <c r="F82" s="106"/>
      <c r="N82" s="102">
        <v>2</v>
      </c>
      <c r="P82" s="570" t="s">
        <v>50</v>
      </c>
      <c r="Q82" s="571"/>
      <c r="R82" s="571"/>
      <c r="S82" s="571"/>
      <c r="T82" s="571"/>
      <c r="U82" s="571"/>
      <c r="W82" s="103">
        <v>2</v>
      </c>
      <c r="X82" s="104" t="str">
        <f aca="true" t="shared" si="13" ref="X82:X88">IF($N$4=1,AA82,IF($N$4=2,AB82,IF($N$4=3,AC82,IF($N$4=4,AD82,IF($N$4=5,AE82,IF($N$4=6,AF82," "))))))</f>
        <v>Stará Ves</v>
      </c>
      <c r="AA82" s="1">
        <f t="shared" si="10"/>
        <v>0</v>
      </c>
      <c r="AB82" s="1" t="str">
        <f t="shared" si="11"/>
        <v>Stará Ves</v>
      </c>
      <c r="AC82" s="1">
        <f t="shared" si="10"/>
        <v>0</v>
      </c>
      <c r="AD82" s="1">
        <f t="shared" si="10"/>
        <v>0</v>
      </c>
      <c r="AE82" s="1">
        <f t="shared" si="10"/>
        <v>0</v>
      </c>
      <c r="AF82" s="1">
        <f t="shared" si="12"/>
        <v>0</v>
      </c>
    </row>
    <row r="83" spans="3:32" ht="15" customHeight="1">
      <c r="C83" s="94"/>
      <c r="N83" s="102">
        <v>3</v>
      </c>
      <c r="P83" s="570" t="s">
        <v>109</v>
      </c>
      <c r="Q83" s="571"/>
      <c r="R83" s="571"/>
      <c r="S83" s="571"/>
      <c r="T83" s="571"/>
      <c r="U83" s="571"/>
      <c r="W83" s="103">
        <v>3</v>
      </c>
      <c r="X83" s="104" t="str">
        <f t="shared" si="13"/>
        <v>Hukvaldy</v>
      </c>
      <c r="AA83" s="1">
        <f t="shared" si="10"/>
        <v>0</v>
      </c>
      <c r="AB83" s="1" t="str">
        <f t="shared" si="11"/>
        <v>Hukvaldy</v>
      </c>
      <c r="AC83" s="1">
        <f t="shared" si="10"/>
        <v>0</v>
      </c>
      <c r="AD83" s="1">
        <f t="shared" si="10"/>
        <v>0</v>
      </c>
      <c r="AE83" s="1">
        <f t="shared" si="10"/>
        <v>0</v>
      </c>
      <c r="AF83" s="1">
        <f t="shared" si="12"/>
        <v>0</v>
      </c>
    </row>
    <row r="84" spans="2:32" ht="18.75">
      <c r="B84" s="107">
        <v>5</v>
      </c>
      <c r="C84" s="90" t="s">
        <v>52</v>
      </c>
      <c r="D84" s="307" t="str">
        <f>VLOOKUP(B84,W81:X90,2)</f>
        <v>Hrabůvka B</v>
      </c>
      <c r="E84" s="305"/>
      <c r="F84" s="305"/>
      <c r="G84" s="305"/>
      <c r="H84" s="305"/>
      <c r="I84" s="306"/>
      <c r="N84" s="102">
        <v>4</v>
      </c>
      <c r="P84" s="574" t="s">
        <v>51</v>
      </c>
      <c r="Q84" s="574"/>
      <c r="R84" s="574"/>
      <c r="S84" s="574"/>
      <c r="T84" s="574"/>
      <c r="U84" s="574"/>
      <c r="W84" s="103">
        <v>4</v>
      </c>
      <c r="X84" s="104" t="str">
        <f t="shared" si="13"/>
        <v>Hrabová</v>
      </c>
      <c r="AA84" s="1">
        <f t="shared" si="10"/>
        <v>0</v>
      </c>
      <c r="AB84" s="1" t="str">
        <f t="shared" si="11"/>
        <v>Hrabová</v>
      </c>
      <c r="AC84" s="1">
        <f t="shared" si="10"/>
        <v>0</v>
      </c>
      <c r="AD84" s="1">
        <f t="shared" si="10"/>
        <v>0</v>
      </c>
      <c r="AE84" s="1">
        <f t="shared" si="10"/>
        <v>0</v>
      </c>
      <c r="AF84" s="1">
        <f t="shared" si="12"/>
        <v>0</v>
      </c>
    </row>
    <row r="85" spans="2:32" ht="18.75">
      <c r="B85" s="107">
        <v>8</v>
      </c>
      <c r="C85" s="90" t="s">
        <v>54</v>
      </c>
      <c r="D85" s="307" t="str">
        <f>VLOOKUP(B85,W81:X90,2)</f>
        <v>Volný LOS</v>
      </c>
      <c r="E85" s="305"/>
      <c r="F85" s="305"/>
      <c r="G85" s="305"/>
      <c r="H85" s="305"/>
      <c r="I85" s="306"/>
      <c r="N85" s="102">
        <v>5</v>
      </c>
      <c r="P85" s="574" t="s">
        <v>53</v>
      </c>
      <c r="Q85" s="574"/>
      <c r="R85" s="574"/>
      <c r="S85" s="574"/>
      <c r="T85" s="574"/>
      <c r="U85" s="574"/>
      <c r="W85" s="103">
        <v>5</v>
      </c>
      <c r="X85" s="104" t="str">
        <f t="shared" si="13"/>
        <v>Hrabůvka B</v>
      </c>
      <c r="AA85" s="1">
        <f t="shared" si="10"/>
        <v>0</v>
      </c>
      <c r="AB85" s="1" t="str">
        <f t="shared" si="11"/>
        <v>Hrabůvka B</v>
      </c>
      <c r="AC85" s="1">
        <f t="shared" si="10"/>
        <v>0</v>
      </c>
      <c r="AD85" s="1">
        <f t="shared" si="10"/>
        <v>0</v>
      </c>
      <c r="AE85" s="1">
        <f t="shared" si="10"/>
        <v>0</v>
      </c>
      <c r="AF85" s="1">
        <f t="shared" si="12"/>
        <v>0</v>
      </c>
    </row>
    <row r="86" spans="14:32" ht="15">
      <c r="N86" s="102">
        <v>6</v>
      </c>
      <c r="P86" s="574" t="s">
        <v>55</v>
      </c>
      <c r="Q86" s="574"/>
      <c r="R86" s="574"/>
      <c r="S86" s="574"/>
      <c r="T86" s="574"/>
      <c r="U86" s="574"/>
      <c r="W86" s="103">
        <v>6</v>
      </c>
      <c r="X86" s="104" t="str">
        <f t="shared" si="13"/>
        <v>Výškovice B</v>
      </c>
      <c r="AA86" s="1">
        <f t="shared" si="10"/>
        <v>0</v>
      </c>
      <c r="AB86" s="1" t="str">
        <f t="shared" si="11"/>
        <v>Výškovice B</v>
      </c>
      <c r="AC86" s="1">
        <f t="shared" si="10"/>
        <v>0</v>
      </c>
      <c r="AD86" s="1">
        <f t="shared" si="10"/>
        <v>0</v>
      </c>
      <c r="AE86" s="1">
        <f t="shared" si="10"/>
        <v>0</v>
      </c>
      <c r="AF86" s="1">
        <f t="shared" si="12"/>
        <v>0</v>
      </c>
    </row>
    <row r="87" spans="3:32" ht="15">
      <c r="C87" s="108" t="s">
        <v>56</v>
      </c>
      <c r="D87" s="109"/>
      <c r="E87" s="575" t="s">
        <v>57</v>
      </c>
      <c r="F87" s="576"/>
      <c r="G87" s="576"/>
      <c r="H87" s="576"/>
      <c r="I87" s="576"/>
      <c r="J87" s="576"/>
      <c r="K87" s="576"/>
      <c r="L87" s="576"/>
      <c r="M87" s="576"/>
      <c r="N87" s="576" t="s">
        <v>58</v>
      </c>
      <c r="O87" s="576"/>
      <c r="P87" s="576"/>
      <c r="Q87" s="576"/>
      <c r="R87" s="576"/>
      <c r="S87" s="576"/>
      <c r="T87" s="576"/>
      <c r="U87" s="576"/>
      <c r="V87" s="110"/>
      <c r="W87" s="103">
        <v>7</v>
      </c>
      <c r="X87" s="104" t="str">
        <f t="shared" si="13"/>
        <v>Krmelín B</v>
      </c>
      <c r="AA87" s="1">
        <f t="shared" si="10"/>
        <v>0</v>
      </c>
      <c r="AB87" s="1" t="str">
        <f t="shared" si="11"/>
        <v>Krmelín B</v>
      </c>
      <c r="AC87" s="1">
        <f t="shared" si="10"/>
        <v>0</v>
      </c>
      <c r="AD87" s="1">
        <f t="shared" si="10"/>
        <v>0</v>
      </c>
      <c r="AE87" s="1">
        <f t="shared" si="10"/>
        <v>0</v>
      </c>
      <c r="AF87" s="1">
        <f t="shared" si="12"/>
        <v>0</v>
      </c>
    </row>
    <row r="88" spans="2:38" ht="15">
      <c r="B88" s="112"/>
      <c r="C88" s="113" t="s">
        <v>7</v>
      </c>
      <c r="D88" s="114" t="s">
        <v>8</v>
      </c>
      <c r="E88" s="579" t="s">
        <v>59</v>
      </c>
      <c r="F88" s="568"/>
      <c r="G88" s="569"/>
      <c r="H88" s="567" t="s">
        <v>60</v>
      </c>
      <c r="I88" s="568"/>
      <c r="J88" s="569" t="s">
        <v>60</v>
      </c>
      <c r="K88" s="567" t="s">
        <v>61</v>
      </c>
      <c r="L88" s="568"/>
      <c r="M88" s="568" t="s">
        <v>61</v>
      </c>
      <c r="N88" s="567" t="s">
        <v>62</v>
      </c>
      <c r="O88" s="568"/>
      <c r="P88" s="569"/>
      <c r="Q88" s="567" t="s">
        <v>63</v>
      </c>
      <c r="R88" s="568"/>
      <c r="S88" s="569"/>
      <c r="T88" s="115" t="s">
        <v>64</v>
      </c>
      <c r="U88" s="116"/>
      <c r="V88" s="117"/>
      <c r="W88" s="103">
        <v>8</v>
      </c>
      <c r="X88" s="104" t="str">
        <f t="shared" si="13"/>
        <v>Volný LOS</v>
      </c>
      <c r="AA88" s="1">
        <f t="shared" si="10"/>
        <v>0</v>
      </c>
      <c r="AB88" s="1" t="str">
        <f t="shared" si="11"/>
        <v>Volný LOS</v>
      </c>
      <c r="AC88" s="1">
        <f t="shared" si="10"/>
        <v>0</v>
      </c>
      <c r="AD88" s="1">
        <f t="shared" si="10"/>
        <v>0</v>
      </c>
      <c r="AE88" s="1">
        <f t="shared" si="10"/>
        <v>0</v>
      </c>
      <c r="AF88" s="1">
        <f t="shared" si="12"/>
        <v>0</v>
      </c>
      <c r="AG88" s="9" t="s">
        <v>59</v>
      </c>
      <c r="AH88" s="9" t="s">
        <v>60</v>
      </c>
      <c r="AI88" s="9" t="s">
        <v>61</v>
      </c>
      <c r="AJ88" s="9" t="s">
        <v>59</v>
      </c>
      <c r="AK88" s="9" t="s">
        <v>60</v>
      </c>
      <c r="AL88" s="9" t="s">
        <v>61</v>
      </c>
    </row>
    <row r="89" spans="2:38" ht="24.75" customHeight="1">
      <c r="B89" s="118" t="s">
        <v>59</v>
      </c>
      <c r="C89" s="448"/>
      <c r="D89" s="428"/>
      <c r="E89" s="429"/>
      <c r="F89" s="144" t="s">
        <v>17</v>
      </c>
      <c r="G89" s="430"/>
      <c r="H89" s="231"/>
      <c r="I89" s="232" t="s">
        <v>17</v>
      </c>
      <c r="J89" s="431"/>
      <c r="K89" s="145"/>
      <c r="L89" s="144" t="s">
        <v>17</v>
      </c>
      <c r="M89" s="233"/>
      <c r="N89" s="147">
        <f>E89+H89+K89</f>
        <v>0</v>
      </c>
      <c r="O89" s="148" t="s">
        <v>17</v>
      </c>
      <c r="P89" s="149">
        <f>G89+J89+M89</f>
        <v>0</v>
      </c>
      <c r="Q89" s="147">
        <f>SUM(AG89:AI89)</f>
        <v>0</v>
      </c>
      <c r="R89" s="148" t="s">
        <v>17</v>
      </c>
      <c r="S89" s="149">
        <f>SUM(AJ89:AL89)</f>
        <v>0</v>
      </c>
      <c r="T89" s="122">
        <f>IF(Q89&gt;S89,1,0)</f>
        <v>0</v>
      </c>
      <c r="U89" s="123">
        <f>IF(S89&gt;Q89,1,0)</f>
        <v>0</v>
      </c>
      <c r="V89" s="110"/>
      <c r="W89" s="103">
        <v>9</v>
      </c>
      <c r="X89" s="104" t="str">
        <f>IF($N$4=1,AA89,IF($N$4=2,AB89,IF($N$4=3,AC89,IF($N$4=4,AD89,IF($N$4=5,AE89,IF($N$4=6,AF89," "))))))</f>
        <v>Nová Bělá</v>
      </c>
      <c r="AB89" s="1" t="str">
        <f t="shared" si="11"/>
        <v>Nová Bělá</v>
      </c>
      <c r="AG89" s="124">
        <f>IF(E89&gt;G89,1,0)</f>
        <v>0</v>
      </c>
      <c r="AH89" s="124">
        <f>IF(H89&gt;J89,1,0)</f>
        <v>0</v>
      </c>
      <c r="AI89" s="124">
        <f>IF(K89+M89&gt;0,IF(K89&gt;M89,1,0),0)</f>
        <v>0</v>
      </c>
      <c r="AJ89" s="124">
        <f>IF(G89&gt;E89,1,0)</f>
        <v>0</v>
      </c>
      <c r="AK89" s="124">
        <f>IF(J89&gt;H89,1,0)</f>
        <v>0</v>
      </c>
      <c r="AL89" s="124">
        <f>IF(K89+M89&gt;0,IF(M89&gt;K89,1,0),0)</f>
        <v>0</v>
      </c>
    </row>
    <row r="90" spans="2:38" ht="24.75" customHeight="1">
      <c r="B90" s="118" t="s">
        <v>60</v>
      </c>
      <c r="C90" s="449"/>
      <c r="D90" s="433"/>
      <c r="E90" s="434"/>
      <c r="F90" s="232" t="s">
        <v>17</v>
      </c>
      <c r="G90" s="431"/>
      <c r="H90" s="145"/>
      <c r="I90" s="144" t="s">
        <v>17</v>
      </c>
      <c r="J90" s="430"/>
      <c r="K90" s="231"/>
      <c r="L90" s="232" t="s">
        <v>17</v>
      </c>
      <c r="M90" s="146"/>
      <c r="N90" s="147">
        <f>E90+H90+K90</f>
        <v>0</v>
      </c>
      <c r="O90" s="148" t="s">
        <v>17</v>
      </c>
      <c r="P90" s="149">
        <f>G90+J90+M90</f>
        <v>0</v>
      </c>
      <c r="Q90" s="147">
        <f>SUM(AG90:AI90)</f>
        <v>0</v>
      </c>
      <c r="R90" s="148" t="s">
        <v>17</v>
      </c>
      <c r="S90" s="149">
        <f>SUM(AJ90:AL90)</f>
        <v>0</v>
      </c>
      <c r="T90" s="122">
        <f>IF(Q90&gt;S90,1,0)</f>
        <v>0</v>
      </c>
      <c r="U90" s="123">
        <f>IF(S90&gt;Q90,1,0)</f>
        <v>0</v>
      </c>
      <c r="V90" s="110"/>
      <c r="W90" s="103">
        <v>10</v>
      </c>
      <c r="X90" s="104" t="str">
        <f>IF($N$4=1,AA90,IF($N$4=2,AB90,IF($N$4=3,AC90,IF($N$4=4,AD90,IF($N$4=5,AE90,IF($N$4=6,AF90," "))))))</f>
        <v>Proskovice B</v>
      </c>
      <c r="AB90" s="1" t="str">
        <f t="shared" si="11"/>
        <v>Proskovice B</v>
      </c>
      <c r="AG90" s="124">
        <f>IF(E90&gt;G90,1,0)</f>
        <v>0</v>
      </c>
      <c r="AH90" s="124">
        <f>IF(H90&gt;J90,1,0)</f>
        <v>0</v>
      </c>
      <c r="AI90" s="124">
        <f>IF(K90+M90&gt;0,IF(K90&gt;M90,1,0),0)</f>
        <v>0</v>
      </c>
      <c r="AJ90" s="124">
        <f>IF(G90&gt;E90,1,0)</f>
        <v>0</v>
      </c>
      <c r="AK90" s="124">
        <f>IF(J90&gt;H90,1,0)</f>
        <v>0</v>
      </c>
      <c r="AL90" s="124">
        <f>IF(K90+M90&gt;0,IF(M90&gt;K90,1,0),0)</f>
        <v>0</v>
      </c>
    </row>
    <row r="91" spans="2:38" ht="24.75" customHeight="1">
      <c r="B91" s="572" t="s">
        <v>61</v>
      </c>
      <c r="C91" s="450"/>
      <c r="D91" s="451"/>
      <c r="E91" s="436"/>
      <c r="F91" s="295" t="s">
        <v>17</v>
      </c>
      <c r="G91" s="437"/>
      <c r="H91" s="438"/>
      <c r="I91" s="439" t="s">
        <v>17</v>
      </c>
      <c r="J91" s="440"/>
      <c r="K91" s="293"/>
      <c r="L91" s="295" t="s">
        <v>17</v>
      </c>
      <c r="M91" s="297"/>
      <c r="N91" s="559">
        <f>E91+H91+K91</f>
        <v>0</v>
      </c>
      <c r="O91" s="561" t="s">
        <v>17</v>
      </c>
      <c r="P91" s="557">
        <f>G91+J91+M91</f>
        <v>0</v>
      </c>
      <c r="Q91" s="559">
        <f>SUM(AG91:AI91)</f>
        <v>0</v>
      </c>
      <c r="R91" s="561" t="s">
        <v>17</v>
      </c>
      <c r="S91" s="557">
        <f>SUM(AJ91:AL91)</f>
        <v>0</v>
      </c>
      <c r="T91" s="565">
        <f>IF(Q91&gt;S91,1,0)</f>
        <v>0</v>
      </c>
      <c r="U91" s="553">
        <f>IF(S91&gt;Q91,1,0)</f>
        <v>0</v>
      </c>
      <c r="V91" s="125"/>
      <c r="Y91" s="255"/>
      <c r="AG91" s="124">
        <f>IF(E91&gt;G91,1,0)</f>
        <v>0</v>
      </c>
      <c r="AH91" s="124">
        <f>IF(H91&gt;J91,1,0)</f>
        <v>0</v>
      </c>
      <c r="AI91" s="124">
        <f>IF(K91+M91&gt;0,IF(K91&gt;M91,1,0),0)</f>
        <v>0</v>
      </c>
      <c r="AJ91" s="124">
        <f>IF(G91&gt;E91,1,0)</f>
        <v>0</v>
      </c>
      <c r="AK91" s="124">
        <f>IF(J91&gt;H91,1,0)</f>
        <v>0</v>
      </c>
      <c r="AL91" s="124">
        <f>IF(K91+M91&gt;0,IF(M91&gt;K91,1,0),0)</f>
        <v>0</v>
      </c>
    </row>
    <row r="92" spans="2:25" ht="24.75" customHeight="1">
      <c r="B92" s="573"/>
      <c r="C92" s="452"/>
      <c r="D92" s="453"/>
      <c r="E92" s="443"/>
      <c r="F92" s="296"/>
      <c r="G92" s="444"/>
      <c r="H92" s="445"/>
      <c r="I92" s="446"/>
      <c r="J92" s="447"/>
      <c r="K92" s="294"/>
      <c r="L92" s="296"/>
      <c r="M92" s="298"/>
      <c r="N92" s="578"/>
      <c r="O92" s="556"/>
      <c r="P92" s="564"/>
      <c r="Q92" s="578"/>
      <c r="R92" s="556"/>
      <c r="S92" s="564"/>
      <c r="T92" s="566"/>
      <c r="U92" s="554"/>
      <c r="V92" s="125"/>
      <c r="Y92" s="255"/>
    </row>
    <row r="93" spans="2:25" ht="24.75" customHeight="1">
      <c r="B93" s="126"/>
      <c r="C93" s="150" t="s">
        <v>65</v>
      </c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2">
        <f>SUM(N89:N92)</f>
        <v>0</v>
      </c>
      <c r="O93" s="148" t="s">
        <v>17</v>
      </c>
      <c r="P93" s="153">
        <f>SUM(P89:P92)</f>
        <v>0</v>
      </c>
      <c r="Q93" s="152">
        <f>SUM(Q89:Q92)</f>
        <v>0</v>
      </c>
      <c r="R93" s="154" t="s">
        <v>17</v>
      </c>
      <c r="S93" s="153">
        <f>SUM(S89:S92)</f>
        <v>0</v>
      </c>
      <c r="T93" s="122">
        <f>SUM(T89:T92)</f>
        <v>0</v>
      </c>
      <c r="U93" s="123">
        <f>SUM(U89:U92)</f>
        <v>0</v>
      </c>
      <c r="V93" s="110"/>
      <c r="Y93" s="255"/>
    </row>
    <row r="94" spans="2:22" ht="24.75" customHeight="1">
      <c r="B94" s="126"/>
      <c r="C94" s="175" t="s">
        <v>66</v>
      </c>
      <c r="D94" s="174" t="str">
        <f>IF(T93&gt;U93,D84,IF(U93&gt;T93,D85,IF(U93+T93=0," ","CHYBA ZADÁNÍ")))</f>
        <v> </v>
      </c>
      <c r="E94" s="150"/>
      <c r="F94" s="150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75"/>
      <c r="V94" s="133"/>
    </row>
    <row r="95" spans="2:22" ht="24.75" customHeight="1">
      <c r="B95" s="126"/>
      <c r="C95" s="8" t="s">
        <v>67</v>
      </c>
      <c r="G95" s="135"/>
      <c r="H95" s="135"/>
      <c r="I95" s="135"/>
      <c r="J95" s="135"/>
      <c r="K95" s="135"/>
      <c r="L95" s="135"/>
      <c r="M95" s="135"/>
      <c r="N95" s="133"/>
      <c r="O95" s="133"/>
      <c r="Q95" s="136"/>
      <c r="R95" s="136"/>
      <c r="S95" s="135"/>
      <c r="T95" s="135"/>
      <c r="U95" s="135"/>
      <c r="V95" s="133"/>
    </row>
    <row r="96" spans="3:21" ht="15">
      <c r="C96" s="136"/>
      <c r="D96" s="136"/>
      <c r="E96" s="136"/>
      <c r="F96" s="136"/>
      <c r="G96" s="136"/>
      <c r="H96" s="136"/>
      <c r="I96" s="136"/>
      <c r="J96" s="141" t="s">
        <v>52</v>
      </c>
      <c r="K96" s="141"/>
      <c r="L96" s="141"/>
      <c r="M96" s="136"/>
      <c r="N96" s="136"/>
      <c r="O96" s="136"/>
      <c r="P96" s="136"/>
      <c r="Q96" s="136"/>
      <c r="R96" s="136"/>
      <c r="S96" s="136"/>
      <c r="T96" s="141" t="s">
        <v>54</v>
      </c>
      <c r="U96" s="136"/>
    </row>
    <row r="97" spans="3:21" ht="15">
      <c r="C97" s="142" t="s">
        <v>68</v>
      </c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</row>
    <row r="101" spans="2:21" ht="26.25">
      <c r="B101" s="109"/>
      <c r="C101" s="109"/>
      <c r="D101" s="109"/>
      <c r="E101" s="109"/>
      <c r="F101" s="137" t="s">
        <v>38</v>
      </c>
      <c r="G101" s="109"/>
      <c r="H101" s="138"/>
      <c r="I101" s="138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</row>
    <row r="102" spans="6:9" ht="26.25">
      <c r="F102" s="88"/>
      <c r="H102" s="89"/>
      <c r="I102" s="89"/>
    </row>
    <row r="103" spans="3:24" ht="21">
      <c r="C103" s="90" t="s">
        <v>39</v>
      </c>
      <c r="D103" s="91" t="s">
        <v>40</v>
      </c>
      <c r="E103" s="90"/>
      <c r="F103" s="90"/>
      <c r="G103" s="90"/>
      <c r="H103" s="90"/>
      <c r="I103" s="90"/>
      <c r="J103" s="90"/>
      <c r="K103" s="90"/>
      <c r="L103" s="90"/>
      <c r="P103" s="580" t="s">
        <v>41</v>
      </c>
      <c r="Q103" s="580"/>
      <c r="R103" s="92"/>
      <c r="S103" s="92"/>
      <c r="T103" s="581">
        <f>'Utkání-výsledky'!$K$1</f>
        <v>2015</v>
      </c>
      <c r="U103" s="581"/>
      <c r="X103" s="93" t="s">
        <v>0</v>
      </c>
    </row>
    <row r="104" spans="3:32" ht="18.75">
      <c r="C104" s="94" t="s">
        <v>42</v>
      </c>
      <c r="D104" s="139"/>
      <c r="N104" s="96">
        <v>2</v>
      </c>
      <c r="P104" s="582" t="str">
        <f>IF(N104=1,P106,IF(N104=2,P107,IF(N104=3,P108,IF(N104=4,P109,IF(N104=5,P110,IF(N104=6,P111," "))))))</f>
        <v>MUŽI  II.</v>
      </c>
      <c r="Q104" s="583"/>
      <c r="R104" s="583"/>
      <c r="S104" s="583"/>
      <c r="T104" s="583"/>
      <c r="U104" s="584"/>
      <c r="W104" s="97" t="s">
        <v>1</v>
      </c>
      <c r="X104" s="94" t="s">
        <v>2</v>
      </c>
      <c r="AA104" s="1" t="str">
        <f aca="true" t="shared" si="14" ref="AA104:AF104">AA29</f>
        <v>Muži I.</v>
      </c>
      <c r="AB104" s="1" t="str">
        <f t="shared" si="14"/>
        <v>Muži II. </v>
      </c>
      <c r="AC104" s="1" t="str">
        <f t="shared" si="14"/>
        <v>Neobsazeno</v>
      </c>
      <c r="AD104" s="1" t="str">
        <f t="shared" si="14"/>
        <v>Veterání I.</v>
      </c>
      <c r="AE104" s="1" t="str">
        <f t="shared" si="14"/>
        <v>Veterání II.</v>
      </c>
      <c r="AF104" s="1" t="str">
        <f t="shared" si="14"/>
        <v>Ženy</v>
      </c>
    </row>
    <row r="105" spans="3:21" ht="15">
      <c r="C105" s="94"/>
      <c r="D105" s="99"/>
      <c r="E105" s="99"/>
      <c r="F105" s="99"/>
      <c r="G105" s="94"/>
      <c r="H105" s="94"/>
      <c r="I105" s="94"/>
      <c r="J105" s="99"/>
      <c r="K105" s="99"/>
      <c r="L105" s="99"/>
      <c r="M105" s="94"/>
      <c r="N105" s="94"/>
      <c r="O105" s="94"/>
      <c r="P105" s="100"/>
      <c r="Q105" s="100"/>
      <c r="R105" s="100"/>
      <c r="S105" s="94"/>
      <c r="T105" s="94"/>
      <c r="U105" s="99"/>
    </row>
    <row r="106" spans="3:32" ht="15.75">
      <c r="C106" s="94" t="s">
        <v>47</v>
      </c>
      <c r="D106" s="140" t="s">
        <v>213</v>
      </c>
      <c r="E106" s="101"/>
      <c r="F106" s="101"/>
      <c r="N106" s="102">
        <v>1</v>
      </c>
      <c r="P106" s="571" t="s">
        <v>48</v>
      </c>
      <c r="Q106" s="571"/>
      <c r="R106" s="571"/>
      <c r="S106" s="571"/>
      <c r="T106" s="571"/>
      <c r="U106" s="571"/>
      <c r="W106" s="103">
        <v>1</v>
      </c>
      <c r="X106" s="104" t="str">
        <f>IF($N$4=1,AA106,IF($N$4=2,AB106,IF($N$4=3,AC106,IF($N$4=4,AD106,IF($N$4=5,AE106,IF($N$4=6,AF106," "))))))</f>
        <v>Mexico</v>
      </c>
      <c r="AA106" s="1">
        <f aca="true" t="shared" si="15" ref="AA106:AF113">AA31</f>
        <v>0</v>
      </c>
      <c r="AB106" s="1" t="str">
        <f aca="true" t="shared" si="16" ref="AB106:AB115">AB81</f>
        <v>Mexico</v>
      </c>
      <c r="AC106" s="1">
        <f t="shared" si="15"/>
        <v>0</v>
      </c>
      <c r="AD106" s="1">
        <f t="shared" si="15"/>
        <v>0</v>
      </c>
      <c r="AE106" s="1">
        <f t="shared" si="15"/>
        <v>0</v>
      </c>
      <c r="AF106" s="1">
        <f t="shared" si="15"/>
        <v>0</v>
      </c>
    </row>
    <row r="107" spans="3:32" ht="15">
      <c r="C107" s="94" t="s">
        <v>49</v>
      </c>
      <c r="D107" s="183">
        <v>42147</v>
      </c>
      <c r="E107" s="106"/>
      <c r="F107" s="106"/>
      <c r="N107" s="102">
        <v>2</v>
      </c>
      <c r="P107" s="570" t="s">
        <v>50</v>
      </c>
      <c r="Q107" s="571"/>
      <c r="R107" s="571"/>
      <c r="S107" s="571"/>
      <c r="T107" s="571"/>
      <c r="U107" s="571"/>
      <c r="W107" s="103">
        <v>2</v>
      </c>
      <c r="X107" s="104" t="str">
        <f aca="true" t="shared" si="17" ref="X107:X113">IF($N$4=1,AA107,IF($N$4=2,AB107,IF($N$4=3,AC107,IF($N$4=4,AD107,IF($N$4=5,AE107,IF($N$4=6,AF107," "))))))</f>
        <v>Stará Ves</v>
      </c>
      <c r="AA107" s="1">
        <f t="shared" si="15"/>
        <v>0</v>
      </c>
      <c r="AB107" s="1" t="str">
        <f t="shared" si="16"/>
        <v>Stará Ves</v>
      </c>
      <c r="AC107" s="1">
        <f t="shared" si="15"/>
        <v>0</v>
      </c>
      <c r="AD107" s="1">
        <f t="shared" si="15"/>
        <v>0</v>
      </c>
      <c r="AE107" s="1">
        <f t="shared" si="15"/>
        <v>0</v>
      </c>
      <c r="AF107" s="1">
        <f t="shared" si="15"/>
        <v>0</v>
      </c>
    </row>
    <row r="108" spans="3:32" ht="15">
      <c r="C108" s="94"/>
      <c r="N108" s="102">
        <v>3</v>
      </c>
      <c r="P108" s="570" t="s">
        <v>109</v>
      </c>
      <c r="Q108" s="571"/>
      <c r="R108" s="571"/>
      <c r="S108" s="571"/>
      <c r="T108" s="571"/>
      <c r="U108" s="571"/>
      <c r="W108" s="103">
        <v>3</v>
      </c>
      <c r="X108" s="104" t="str">
        <f t="shared" si="17"/>
        <v>Hukvaldy</v>
      </c>
      <c r="AA108" s="1">
        <f t="shared" si="15"/>
        <v>0</v>
      </c>
      <c r="AB108" s="1" t="str">
        <f t="shared" si="16"/>
        <v>Hukvaldy</v>
      </c>
      <c r="AC108" s="1">
        <f t="shared" si="15"/>
        <v>0</v>
      </c>
      <c r="AD108" s="1">
        <f t="shared" si="15"/>
        <v>0</v>
      </c>
      <c r="AE108" s="1">
        <f t="shared" si="15"/>
        <v>0</v>
      </c>
      <c r="AF108" s="1">
        <f t="shared" si="15"/>
        <v>0</v>
      </c>
    </row>
    <row r="109" spans="2:32" ht="18.75">
      <c r="B109" s="107">
        <v>6</v>
      </c>
      <c r="C109" s="90" t="s">
        <v>52</v>
      </c>
      <c r="D109" s="307" t="str">
        <f>VLOOKUP(B109,W106:X115,2)</f>
        <v>Výškovice B</v>
      </c>
      <c r="E109" s="305"/>
      <c r="F109" s="305"/>
      <c r="G109" s="305"/>
      <c r="H109" s="305"/>
      <c r="I109" s="306"/>
      <c r="N109" s="102">
        <v>4</v>
      </c>
      <c r="P109" s="574" t="s">
        <v>51</v>
      </c>
      <c r="Q109" s="574"/>
      <c r="R109" s="574"/>
      <c r="S109" s="574"/>
      <c r="T109" s="574"/>
      <c r="U109" s="574"/>
      <c r="W109" s="103">
        <v>4</v>
      </c>
      <c r="X109" s="104" t="str">
        <f t="shared" si="17"/>
        <v>Hrabová</v>
      </c>
      <c r="AA109" s="1">
        <f t="shared" si="15"/>
        <v>0</v>
      </c>
      <c r="AB109" s="1" t="str">
        <f t="shared" si="16"/>
        <v>Hrabová</v>
      </c>
      <c r="AC109" s="1">
        <f t="shared" si="15"/>
        <v>0</v>
      </c>
      <c r="AD109" s="1">
        <f t="shared" si="15"/>
        <v>0</v>
      </c>
      <c r="AE109" s="1">
        <f t="shared" si="15"/>
        <v>0</v>
      </c>
      <c r="AF109" s="1">
        <f t="shared" si="15"/>
        <v>0</v>
      </c>
    </row>
    <row r="110" spans="2:32" ht="18.75">
      <c r="B110" s="107">
        <v>7</v>
      </c>
      <c r="C110" s="90" t="s">
        <v>54</v>
      </c>
      <c r="D110" s="307" t="str">
        <f>VLOOKUP(B110,W106:X115,2)</f>
        <v>Krmelín B</v>
      </c>
      <c r="E110" s="305"/>
      <c r="F110" s="305"/>
      <c r="G110" s="305"/>
      <c r="H110" s="305"/>
      <c r="I110" s="306"/>
      <c r="N110" s="102">
        <v>5</v>
      </c>
      <c r="P110" s="574" t="s">
        <v>53</v>
      </c>
      <c r="Q110" s="574"/>
      <c r="R110" s="574"/>
      <c r="S110" s="574"/>
      <c r="T110" s="574"/>
      <c r="U110" s="574"/>
      <c r="W110" s="103">
        <v>5</v>
      </c>
      <c r="X110" s="104" t="str">
        <f t="shared" si="17"/>
        <v>Hrabůvka B</v>
      </c>
      <c r="AA110" s="1">
        <f t="shared" si="15"/>
        <v>0</v>
      </c>
      <c r="AB110" s="1" t="str">
        <f t="shared" si="16"/>
        <v>Hrabůvka B</v>
      </c>
      <c r="AC110" s="1">
        <f t="shared" si="15"/>
        <v>0</v>
      </c>
      <c r="AD110" s="1">
        <f t="shared" si="15"/>
        <v>0</v>
      </c>
      <c r="AE110" s="1">
        <f t="shared" si="15"/>
        <v>0</v>
      </c>
      <c r="AF110" s="1">
        <f t="shared" si="15"/>
        <v>0</v>
      </c>
    </row>
    <row r="111" spans="14:32" ht="15">
      <c r="N111" s="102">
        <v>6</v>
      </c>
      <c r="P111" s="574" t="s">
        <v>55</v>
      </c>
      <c r="Q111" s="574"/>
      <c r="R111" s="574"/>
      <c r="S111" s="574"/>
      <c r="T111" s="574"/>
      <c r="U111" s="574"/>
      <c r="W111" s="103">
        <v>6</v>
      </c>
      <c r="X111" s="104" t="str">
        <f t="shared" si="17"/>
        <v>Výškovice B</v>
      </c>
      <c r="AA111" s="1">
        <f t="shared" si="15"/>
        <v>0</v>
      </c>
      <c r="AB111" s="1" t="str">
        <f t="shared" si="16"/>
        <v>Výškovice B</v>
      </c>
      <c r="AC111" s="1">
        <f t="shared" si="15"/>
        <v>0</v>
      </c>
      <c r="AD111" s="1">
        <f t="shared" si="15"/>
        <v>0</v>
      </c>
      <c r="AE111" s="1">
        <f t="shared" si="15"/>
        <v>0</v>
      </c>
      <c r="AF111" s="1">
        <f t="shared" si="15"/>
        <v>0</v>
      </c>
    </row>
    <row r="112" spans="3:32" ht="15">
      <c r="C112" s="108" t="s">
        <v>56</v>
      </c>
      <c r="D112" s="109"/>
      <c r="E112" s="575" t="s">
        <v>57</v>
      </c>
      <c r="F112" s="576"/>
      <c r="G112" s="576"/>
      <c r="H112" s="576"/>
      <c r="I112" s="576"/>
      <c r="J112" s="576"/>
      <c r="K112" s="576"/>
      <c r="L112" s="576"/>
      <c r="M112" s="576"/>
      <c r="N112" s="576" t="s">
        <v>58</v>
      </c>
      <c r="O112" s="576"/>
      <c r="P112" s="576"/>
      <c r="Q112" s="576"/>
      <c r="R112" s="576"/>
      <c r="S112" s="576"/>
      <c r="T112" s="576"/>
      <c r="U112" s="576"/>
      <c r="V112" s="110"/>
      <c r="W112" s="103">
        <v>7</v>
      </c>
      <c r="X112" s="104" t="str">
        <f t="shared" si="17"/>
        <v>Krmelín B</v>
      </c>
      <c r="AA112" s="1">
        <f t="shared" si="15"/>
        <v>0</v>
      </c>
      <c r="AB112" s="1" t="str">
        <f t="shared" si="16"/>
        <v>Krmelín B</v>
      </c>
      <c r="AC112" s="1">
        <f t="shared" si="15"/>
        <v>0</v>
      </c>
      <c r="AD112" s="1">
        <f t="shared" si="15"/>
        <v>0</v>
      </c>
      <c r="AE112" s="1">
        <f t="shared" si="15"/>
        <v>0</v>
      </c>
      <c r="AF112" s="1">
        <f t="shared" si="15"/>
        <v>0</v>
      </c>
    </row>
    <row r="113" spans="2:38" ht="15">
      <c r="B113" s="112"/>
      <c r="C113" s="113" t="s">
        <v>7</v>
      </c>
      <c r="D113" s="114" t="s">
        <v>8</v>
      </c>
      <c r="E113" s="579" t="s">
        <v>59</v>
      </c>
      <c r="F113" s="568"/>
      <c r="G113" s="569"/>
      <c r="H113" s="567" t="s">
        <v>60</v>
      </c>
      <c r="I113" s="568"/>
      <c r="J113" s="569" t="s">
        <v>60</v>
      </c>
      <c r="K113" s="567" t="s">
        <v>61</v>
      </c>
      <c r="L113" s="568"/>
      <c r="M113" s="568" t="s">
        <v>61</v>
      </c>
      <c r="N113" s="567" t="s">
        <v>62</v>
      </c>
      <c r="O113" s="568"/>
      <c r="P113" s="569"/>
      <c r="Q113" s="567" t="s">
        <v>63</v>
      </c>
      <c r="R113" s="568"/>
      <c r="S113" s="569"/>
      <c r="T113" s="115" t="s">
        <v>64</v>
      </c>
      <c r="U113" s="116"/>
      <c r="V113" s="117"/>
      <c r="W113" s="103">
        <v>8</v>
      </c>
      <c r="X113" s="104" t="str">
        <f t="shared" si="17"/>
        <v>Volný LOS</v>
      </c>
      <c r="AA113" s="1">
        <f t="shared" si="15"/>
        <v>0</v>
      </c>
      <c r="AB113" s="1" t="str">
        <f t="shared" si="16"/>
        <v>Volný LOS</v>
      </c>
      <c r="AC113" s="1">
        <f t="shared" si="15"/>
        <v>0</v>
      </c>
      <c r="AD113" s="1">
        <f t="shared" si="15"/>
        <v>0</v>
      </c>
      <c r="AE113" s="1">
        <f t="shared" si="15"/>
        <v>0</v>
      </c>
      <c r="AF113" s="1">
        <f t="shared" si="15"/>
        <v>0</v>
      </c>
      <c r="AG113" s="9" t="s">
        <v>59</v>
      </c>
      <c r="AH113" s="9" t="s">
        <v>60</v>
      </c>
      <c r="AI113" s="9" t="s">
        <v>61</v>
      </c>
      <c r="AJ113" s="9" t="s">
        <v>59</v>
      </c>
      <c r="AK113" s="9" t="s">
        <v>60</v>
      </c>
      <c r="AL113" s="9" t="s">
        <v>61</v>
      </c>
    </row>
    <row r="114" spans="2:38" ht="24.75" customHeight="1">
      <c r="B114" s="118" t="s">
        <v>59</v>
      </c>
      <c r="C114" s="454" t="s">
        <v>214</v>
      </c>
      <c r="D114" s="455" t="s">
        <v>206</v>
      </c>
      <c r="E114" s="456">
        <v>1</v>
      </c>
      <c r="F114" s="457" t="s">
        <v>17</v>
      </c>
      <c r="G114" s="458">
        <v>6</v>
      </c>
      <c r="H114" s="459">
        <v>5</v>
      </c>
      <c r="I114" s="457" t="s">
        <v>17</v>
      </c>
      <c r="J114" s="458">
        <v>7</v>
      </c>
      <c r="K114" s="145"/>
      <c r="L114" s="144" t="s">
        <v>17</v>
      </c>
      <c r="M114" s="233"/>
      <c r="N114" s="147">
        <f>E114+H114+K114</f>
        <v>6</v>
      </c>
      <c r="O114" s="148" t="s">
        <v>17</v>
      </c>
      <c r="P114" s="149">
        <f>G114+J114+M114</f>
        <v>13</v>
      </c>
      <c r="Q114" s="147">
        <f>SUM(AG114:AI114)</f>
        <v>0</v>
      </c>
      <c r="R114" s="148" t="s">
        <v>17</v>
      </c>
      <c r="S114" s="149">
        <f>SUM(AJ114:AL114)</f>
        <v>2</v>
      </c>
      <c r="T114" s="122">
        <f>IF(Q114&gt;S114,1,0)</f>
        <v>0</v>
      </c>
      <c r="U114" s="123">
        <f>IF(S114&gt;Q114,1,0)</f>
        <v>1</v>
      </c>
      <c r="V114" s="110"/>
      <c r="W114" s="103">
        <v>9</v>
      </c>
      <c r="X114" s="104" t="str">
        <f>IF($N$4=1,AA114,IF($N$4=2,AB114,IF($N$4=3,AC114,IF($N$4=4,AD114,IF($N$4=5,AE114,IF($N$4=6,AF114," "))))))</f>
        <v>Nová Bělá</v>
      </c>
      <c r="AB114" s="1" t="str">
        <f t="shared" si="16"/>
        <v>Nová Bělá</v>
      </c>
      <c r="AG114" s="124">
        <f>IF(E114&gt;G114,1,0)</f>
        <v>0</v>
      </c>
      <c r="AH114" s="124">
        <f>IF(H114&gt;J114,1,0)</f>
        <v>0</v>
      </c>
      <c r="AI114" s="124">
        <f>IF(K114+M114&gt;0,IF(K114&gt;M114,1,0),0)</f>
        <v>0</v>
      </c>
      <c r="AJ114" s="124">
        <f>IF(G114&gt;E114,1,0)</f>
        <v>1</v>
      </c>
      <c r="AK114" s="124">
        <f>IF(J114&gt;H114,1,0)</f>
        <v>1</v>
      </c>
      <c r="AL114" s="124">
        <f>IF(K114+M114&gt;0,IF(M114&gt;K114,1,0),0)</f>
        <v>0</v>
      </c>
    </row>
    <row r="115" spans="2:38" ht="24.75" customHeight="1">
      <c r="B115" s="118" t="s">
        <v>60</v>
      </c>
      <c r="C115" s="461" t="s">
        <v>216</v>
      </c>
      <c r="D115" s="454" t="s">
        <v>218</v>
      </c>
      <c r="E115" s="456">
        <v>6</v>
      </c>
      <c r="F115" s="457" t="s">
        <v>17</v>
      </c>
      <c r="G115" s="458">
        <v>1</v>
      </c>
      <c r="H115" s="459">
        <v>6</v>
      </c>
      <c r="I115" s="457" t="s">
        <v>17</v>
      </c>
      <c r="J115" s="458">
        <v>2</v>
      </c>
      <c r="K115" s="231"/>
      <c r="L115" s="232" t="s">
        <v>17</v>
      </c>
      <c r="M115" s="146"/>
      <c r="N115" s="147">
        <f>E115+H115+K115</f>
        <v>12</v>
      </c>
      <c r="O115" s="148" t="s">
        <v>17</v>
      </c>
      <c r="P115" s="149">
        <f>G115+J115+M115</f>
        <v>3</v>
      </c>
      <c r="Q115" s="147">
        <f>SUM(AG115:AI115)</f>
        <v>2</v>
      </c>
      <c r="R115" s="148" t="s">
        <v>17</v>
      </c>
      <c r="S115" s="149">
        <f>SUM(AJ115:AL115)</f>
        <v>0</v>
      </c>
      <c r="T115" s="122">
        <f>IF(Q115&gt;S115,1,0)</f>
        <v>1</v>
      </c>
      <c r="U115" s="123">
        <f>IF(S115&gt;Q115,1,0)</f>
        <v>0</v>
      </c>
      <c r="V115" s="110"/>
      <c r="W115" s="103">
        <v>10</v>
      </c>
      <c r="X115" s="104" t="str">
        <f>IF($N$4=1,AA115,IF($N$4=2,AB115,IF($N$4=3,AC115,IF($N$4=4,AD115,IF($N$4=5,AE115,IF($N$4=6,AF115," "))))))</f>
        <v>Proskovice B</v>
      </c>
      <c r="AB115" s="1" t="str">
        <f t="shared" si="16"/>
        <v>Proskovice B</v>
      </c>
      <c r="AG115" s="124">
        <f>IF(E115&gt;G115,1,0)</f>
        <v>1</v>
      </c>
      <c r="AH115" s="124">
        <f>IF(H115&gt;J115,1,0)</f>
        <v>1</v>
      </c>
      <c r="AI115" s="124">
        <f>IF(K115+M115&gt;0,IF(K115&gt;M115,1,0),0)</f>
        <v>0</v>
      </c>
      <c r="AJ115" s="124">
        <f>IF(G115&gt;E115,1,0)</f>
        <v>0</v>
      </c>
      <c r="AK115" s="124">
        <f>IF(J115&gt;H115,1,0)</f>
        <v>0</v>
      </c>
      <c r="AL115" s="124">
        <f>IF(K115+M115&gt;0,IF(M115&gt;K115,1,0),0)</f>
        <v>0</v>
      </c>
    </row>
    <row r="116" spans="2:38" ht="24.75" customHeight="1">
      <c r="B116" s="572" t="s">
        <v>61</v>
      </c>
      <c r="C116" s="454" t="s">
        <v>214</v>
      </c>
      <c r="D116" s="455" t="s">
        <v>210</v>
      </c>
      <c r="E116" s="551">
        <v>6</v>
      </c>
      <c r="F116" s="545" t="s">
        <v>17</v>
      </c>
      <c r="G116" s="547">
        <v>2</v>
      </c>
      <c r="H116" s="549">
        <v>6</v>
      </c>
      <c r="I116" s="545" t="s">
        <v>17</v>
      </c>
      <c r="J116" s="547">
        <v>2</v>
      </c>
      <c r="K116" s="293"/>
      <c r="L116" s="295" t="s">
        <v>17</v>
      </c>
      <c r="M116" s="297"/>
      <c r="N116" s="559">
        <f>E116+H116+K116</f>
        <v>12</v>
      </c>
      <c r="O116" s="561" t="s">
        <v>17</v>
      </c>
      <c r="P116" s="557">
        <f>G116+J116+M116</f>
        <v>4</v>
      </c>
      <c r="Q116" s="559">
        <f>SUM(AG116:AI116)</f>
        <v>2</v>
      </c>
      <c r="R116" s="561" t="s">
        <v>17</v>
      </c>
      <c r="S116" s="557">
        <f>SUM(AJ116:AL116)</f>
        <v>0</v>
      </c>
      <c r="T116" s="565">
        <f>IF(Q116&gt;S116,1,0)</f>
        <v>1</v>
      </c>
      <c r="U116" s="553">
        <f>IF(S116&gt;Q116,1,0)</f>
        <v>0</v>
      </c>
      <c r="V116" s="125"/>
      <c r="Y116" s="255"/>
      <c r="AG116" s="124">
        <f>IF(E116&gt;G116,1,0)</f>
        <v>1</v>
      </c>
      <c r="AH116" s="124">
        <f>IF(H116&gt;J116,1,0)</f>
        <v>1</v>
      </c>
      <c r="AI116" s="124">
        <f>IF(K116+M116&gt;0,IF(K116&gt;M116,1,0),0)</f>
        <v>0</v>
      </c>
      <c r="AJ116" s="124">
        <f>IF(G116&gt;E116,1,0)</f>
        <v>0</v>
      </c>
      <c r="AK116" s="124">
        <f>IF(J116&gt;H116,1,0)</f>
        <v>0</v>
      </c>
      <c r="AL116" s="124">
        <f>IF(K116+M116&gt;0,IF(M116&gt;K116,1,0),0)</f>
        <v>0</v>
      </c>
    </row>
    <row r="117" spans="2:25" ht="24.75" customHeight="1">
      <c r="B117" s="573"/>
      <c r="C117" s="461" t="s">
        <v>216</v>
      </c>
      <c r="D117" s="463" t="s">
        <v>219</v>
      </c>
      <c r="E117" s="552"/>
      <c r="F117" s="546"/>
      <c r="G117" s="548"/>
      <c r="H117" s="550"/>
      <c r="I117" s="546"/>
      <c r="J117" s="548"/>
      <c r="K117" s="294"/>
      <c r="L117" s="296"/>
      <c r="M117" s="298"/>
      <c r="N117" s="578"/>
      <c r="O117" s="556"/>
      <c r="P117" s="564"/>
      <c r="Q117" s="578"/>
      <c r="R117" s="556"/>
      <c r="S117" s="564"/>
      <c r="T117" s="566"/>
      <c r="U117" s="554"/>
      <c r="V117" s="125"/>
      <c r="Y117" s="255"/>
    </row>
    <row r="118" spans="2:25" ht="24.75" customHeight="1">
      <c r="B118" s="126"/>
      <c r="C118" s="150" t="s">
        <v>65</v>
      </c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2">
        <f>SUM(N114:N117)</f>
        <v>30</v>
      </c>
      <c r="O118" s="148" t="s">
        <v>17</v>
      </c>
      <c r="P118" s="153">
        <f>SUM(P114:P117)</f>
        <v>20</v>
      </c>
      <c r="Q118" s="152">
        <f>SUM(Q114:Q117)</f>
        <v>4</v>
      </c>
      <c r="R118" s="154" t="s">
        <v>17</v>
      </c>
      <c r="S118" s="153">
        <f>SUM(S114:S117)</f>
        <v>2</v>
      </c>
      <c r="T118" s="122">
        <f>SUM(T114:T117)</f>
        <v>2</v>
      </c>
      <c r="U118" s="123">
        <f>SUM(U114:U117)</f>
        <v>1</v>
      </c>
      <c r="V118" s="110"/>
      <c r="Y118" s="255"/>
    </row>
    <row r="119" spans="2:22" ht="24.75" customHeight="1">
      <c r="B119" s="126"/>
      <c r="C119" s="175" t="s">
        <v>66</v>
      </c>
      <c r="D119" s="174" t="str">
        <f>IF(T118&gt;U118,D109,IF(U118&gt;T118,D110,IF(U118+T118=0," ","CHYBA ZADÁNÍ")))</f>
        <v>Výškovice B</v>
      </c>
      <c r="E119" s="150"/>
      <c r="F119" s="150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75"/>
      <c r="V119" s="133"/>
    </row>
    <row r="120" spans="2:22" ht="15">
      <c r="B120" s="126"/>
      <c r="C120" s="8" t="s">
        <v>67</v>
      </c>
      <c r="G120" s="135"/>
      <c r="H120" s="135"/>
      <c r="I120" s="135"/>
      <c r="J120" s="135"/>
      <c r="K120" s="135"/>
      <c r="L120" s="135"/>
      <c r="M120" s="135"/>
      <c r="N120" s="133"/>
      <c r="O120" s="133"/>
      <c r="Q120" s="136"/>
      <c r="R120" s="136"/>
      <c r="S120" s="135"/>
      <c r="T120" s="135"/>
      <c r="U120" s="135"/>
      <c r="V120" s="133"/>
    </row>
    <row r="121" spans="3:21" ht="15">
      <c r="C121" s="136"/>
      <c r="D121" s="136"/>
      <c r="E121" s="136"/>
      <c r="F121" s="136"/>
      <c r="G121" s="136"/>
      <c r="H121" s="136"/>
      <c r="I121" s="136"/>
      <c r="J121" s="141" t="s">
        <v>52</v>
      </c>
      <c r="K121" s="141"/>
      <c r="L121" s="141"/>
      <c r="M121" s="136"/>
      <c r="N121" s="136"/>
      <c r="O121" s="136"/>
      <c r="P121" s="136"/>
      <c r="Q121" s="136"/>
      <c r="R121" s="136"/>
      <c r="S121" s="136"/>
      <c r="T121" s="141" t="s">
        <v>54</v>
      </c>
      <c r="U121" s="136"/>
    </row>
    <row r="122" spans="3:21" ht="15">
      <c r="C122" s="142" t="s">
        <v>68</v>
      </c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</row>
  </sheetData>
  <sheetProtection selectLockedCells="1"/>
  <mergeCells count="138">
    <mergeCell ref="I66:I67"/>
    <mergeCell ref="J66:J67"/>
    <mergeCell ref="E66:E67"/>
    <mergeCell ref="F66:F67"/>
    <mergeCell ref="G66:G67"/>
    <mergeCell ref="H66:H67"/>
    <mergeCell ref="T91:T92"/>
    <mergeCell ref="E87:M87"/>
    <mergeCell ref="B91:B92"/>
    <mergeCell ref="P86:U86"/>
    <mergeCell ref="O91:O92"/>
    <mergeCell ref="Q88:S88"/>
    <mergeCell ref="Q91:Q92"/>
    <mergeCell ref="R91:R92"/>
    <mergeCell ref="S91:S92"/>
    <mergeCell ref="N87:U87"/>
    <mergeCell ref="P83:U83"/>
    <mergeCell ref="P84:U84"/>
    <mergeCell ref="P78:Q78"/>
    <mergeCell ref="T66:T67"/>
    <mergeCell ref="R66:R67"/>
    <mergeCell ref="T78:U78"/>
    <mergeCell ref="U91:U92"/>
    <mergeCell ref="P91:P92"/>
    <mergeCell ref="O66:O67"/>
    <mergeCell ref="P85:U85"/>
    <mergeCell ref="P81:U81"/>
    <mergeCell ref="P82:U82"/>
    <mergeCell ref="U66:U67"/>
    <mergeCell ref="P79:U79"/>
    <mergeCell ref="Q66:Q67"/>
    <mergeCell ref="P66:P67"/>
    <mergeCell ref="E88:G88"/>
    <mergeCell ref="H88:J88"/>
    <mergeCell ref="N91:N92"/>
    <mergeCell ref="K88:M88"/>
    <mergeCell ref="N88:P88"/>
    <mergeCell ref="B66:B67"/>
    <mergeCell ref="N66:N67"/>
    <mergeCell ref="P60:U60"/>
    <mergeCell ref="E63:G63"/>
    <mergeCell ref="H63:J63"/>
    <mergeCell ref="Q63:S63"/>
    <mergeCell ref="P61:U61"/>
    <mergeCell ref="N63:P63"/>
    <mergeCell ref="K63:M63"/>
    <mergeCell ref="S66:S67"/>
    <mergeCell ref="E62:M62"/>
    <mergeCell ref="N62:U62"/>
    <mergeCell ref="P54:U54"/>
    <mergeCell ref="P56:U56"/>
    <mergeCell ref="P57:U57"/>
    <mergeCell ref="P58:U58"/>
    <mergeCell ref="P59:U59"/>
    <mergeCell ref="P35:U35"/>
    <mergeCell ref="P36:U36"/>
    <mergeCell ref="E38:G38"/>
    <mergeCell ref="N38:P38"/>
    <mergeCell ref="N37:U37"/>
    <mergeCell ref="E37:M37"/>
    <mergeCell ref="P53:Q53"/>
    <mergeCell ref="T53:U53"/>
    <mergeCell ref="Q41:Q42"/>
    <mergeCell ref="R41:R42"/>
    <mergeCell ref="S41:S42"/>
    <mergeCell ref="P32:U32"/>
    <mergeCell ref="P33:U33"/>
    <mergeCell ref="P34:U34"/>
    <mergeCell ref="B41:B42"/>
    <mergeCell ref="U41:U42"/>
    <mergeCell ref="N41:N42"/>
    <mergeCell ref="O41:O42"/>
    <mergeCell ref="P41:P42"/>
    <mergeCell ref="T41:T42"/>
    <mergeCell ref="H38:J38"/>
    <mergeCell ref="H13:J13"/>
    <mergeCell ref="P10:U10"/>
    <mergeCell ref="E12:M12"/>
    <mergeCell ref="K38:M38"/>
    <mergeCell ref="Q38:S38"/>
    <mergeCell ref="P28:Q28"/>
    <mergeCell ref="Q13:S13"/>
    <mergeCell ref="P29:U29"/>
    <mergeCell ref="E13:G13"/>
    <mergeCell ref="Q16:Q17"/>
    <mergeCell ref="P31:U31"/>
    <mergeCell ref="B16:B17"/>
    <mergeCell ref="K13:M13"/>
    <mergeCell ref="N13:P13"/>
    <mergeCell ref="P16:P17"/>
    <mergeCell ref="N16:N17"/>
    <mergeCell ref="T16:T17"/>
    <mergeCell ref="R16:R17"/>
    <mergeCell ref="S16:S17"/>
    <mergeCell ref="O16:O17"/>
    <mergeCell ref="P7:U7"/>
    <mergeCell ref="P6:U6"/>
    <mergeCell ref="AB5:AG5"/>
    <mergeCell ref="T3:U3"/>
    <mergeCell ref="P3:Q3"/>
    <mergeCell ref="P4:U4"/>
    <mergeCell ref="P103:Q103"/>
    <mergeCell ref="T103:U103"/>
    <mergeCell ref="P104:U104"/>
    <mergeCell ref="P106:U106"/>
    <mergeCell ref="P9:U9"/>
    <mergeCell ref="P8:U8"/>
    <mergeCell ref="N12:U12"/>
    <mergeCell ref="U16:U17"/>
    <mergeCell ref="T28:U28"/>
    <mergeCell ref="P11:U11"/>
    <mergeCell ref="B116:B117"/>
    <mergeCell ref="P109:U109"/>
    <mergeCell ref="P110:U110"/>
    <mergeCell ref="P111:U111"/>
    <mergeCell ref="E112:M112"/>
    <mergeCell ref="N112:U112"/>
    <mergeCell ref="N116:N117"/>
    <mergeCell ref="E113:G113"/>
    <mergeCell ref="H113:J113"/>
    <mergeCell ref="K113:M113"/>
    <mergeCell ref="N113:P113"/>
    <mergeCell ref="P107:U107"/>
    <mergeCell ref="P108:U108"/>
    <mergeCell ref="Q113:S113"/>
    <mergeCell ref="U116:U117"/>
    <mergeCell ref="O116:O117"/>
    <mergeCell ref="P116:P117"/>
    <mergeCell ref="Q116:Q117"/>
    <mergeCell ref="R116:R117"/>
    <mergeCell ref="S116:S117"/>
    <mergeCell ref="T116:T117"/>
    <mergeCell ref="I116:I117"/>
    <mergeCell ref="J116:J117"/>
    <mergeCell ref="E116:E117"/>
    <mergeCell ref="F116:F117"/>
    <mergeCell ref="G116:G117"/>
    <mergeCell ref="H116:H117"/>
  </mergeCells>
  <conditionalFormatting sqref="X6:X15">
    <cfRule type="cellIs" priority="9" dxfId="0" operator="notEqual" stopIfTrue="1">
      <formula>0</formula>
    </cfRule>
  </conditionalFormatting>
  <conditionalFormatting sqref="X31:X40">
    <cfRule type="cellIs" priority="4" dxfId="0" operator="notEqual" stopIfTrue="1">
      <formula>0</formula>
    </cfRule>
  </conditionalFormatting>
  <conditionalFormatting sqref="X56:X65">
    <cfRule type="cellIs" priority="3" dxfId="0" operator="notEqual" stopIfTrue="1">
      <formula>0</formula>
    </cfRule>
  </conditionalFormatting>
  <conditionalFormatting sqref="X81:X90">
    <cfRule type="cellIs" priority="2" dxfId="0" operator="notEqual" stopIfTrue="1">
      <formula>0</formula>
    </cfRule>
  </conditionalFormatting>
  <conditionalFormatting sqref="X106:X115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L122"/>
  <sheetViews>
    <sheetView zoomScale="75" zoomScaleNormal="75" zoomScalePageLayoutView="0" workbookViewId="0" topLeftCell="A80">
      <selection activeCell="C15" sqref="C15:C17"/>
    </sheetView>
  </sheetViews>
  <sheetFormatPr defaultColWidth="10.28125" defaultRowHeight="12.75"/>
  <cols>
    <col min="1" max="1" width="0.42578125" style="1" customWidth="1"/>
    <col min="2" max="2" width="3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88" t="s">
        <v>38</v>
      </c>
      <c r="H1" s="89"/>
      <c r="I1" s="89"/>
    </row>
    <row r="2" spans="6:9" ht="4.5" customHeight="1">
      <c r="F2" s="88"/>
      <c r="H2" s="89"/>
      <c r="I2" s="89"/>
    </row>
    <row r="3" spans="3:24" ht="21">
      <c r="C3" s="90" t="s">
        <v>39</v>
      </c>
      <c r="D3" s="91" t="s">
        <v>40</v>
      </c>
      <c r="E3" s="90"/>
      <c r="F3" s="90"/>
      <c r="G3" s="90"/>
      <c r="H3" s="90"/>
      <c r="I3" s="90"/>
      <c r="J3" s="90"/>
      <c r="K3" s="90"/>
      <c r="L3" s="90"/>
      <c r="P3" s="580" t="s">
        <v>41</v>
      </c>
      <c r="Q3" s="580"/>
      <c r="R3" s="92"/>
      <c r="S3" s="92"/>
      <c r="T3" s="581">
        <f>'Utkání-výsledky'!$K$1</f>
        <v>2015</v>
      </c>
      <c r="U3" s="581"/>
      <c r="X3" s="93" t="s">
        <v>0</v>
      </c>
    </row>
    <row r="4" spans="3:33" ht="30">
      <c r="C4" s="94" t="s">
        <v>42</v>
      </c>
      <c r="D4" s="95"/>
      <c r="N4" s="96">
        <v>2</v>
      </c>
      <c r="P4" s="582" t="str">
        <f>IF(N4=1,P6,IF(N4=2,P7,IF(N4=3,P8,IF(N4=4,P9,IF(N4=5,P10,IF(N4=6,P11," "))))))</f>
        <v>MUŽI  II.</v>
      </c>
      <c r="Q4" s="583"/>
      <c r="R4" s="583"/>
      <c r="S4" s="583"/>
      <c r="T4" s="583"/>
      <c r="U4" s="584"/>
      <c r="W4" s="97" t="s">
        <v>1</v>
      </c>
      <c r="X4" s="98" t="s">
        <v>2</v>
      </c>
      <c r="AA4" s="1" t="s">
        <v>43</v>
      </c>
      <c r="AB4" s="291" t="s">
        <v>110</v>
      </c>
      <c r="AC4" s="292" t="s">
        <v>109</v>
      </c>
      <c r="AD4" s="292" t="s">
        <v>44</v>
      </c>
      <c r="AE4" s="292" t="s">
        <v>45</v>
      </c>
      <c r="AF4" s="292" t="s">
        <v>46</v>
      </c>
      <c r="AG4" s="292"/>
    </row>
    <row r="5" spans="3:33" ht="9" customHeight="1">
      <c r="C5" s="94"/>
      <c r="D5" s="99"/>
      <c r="E5" s="99"/>
      <c r="F5" s="99"/>
      <c r="G5" s="94"/>
      <c r="H5" s="94"/>
      <c r="I5" s="94"/>
      <c r="J5" s="99"/>
      <c r="K5" s="99"/>
      <c r="L5" s="99"/>
      <c r="M5" s="94"/>
      <c r="N5" s="94"/>
      <c r="O5" s="94"/>
      <c r="P5" s="100"/>
      <c r="Q5" s="100"/>
      <c r="R5" s="100"/>
      <c r="S5" s="94"/>
      <c r="T5" s="94"/>
      <c r="U5" s="99"/>
      <c r="AB5" s="570"/>
      <c r="AC5" s="571"/>
      <c r="AD5" s="571"/>
      <c r="AE5" s="571"/>
      <c r="AF5" s="571"/>
      <c r="AG5" s="571"/>
    </row>
    <row r="6" spans="3:32" ht="14.25" customHeight="1">
      <c r="C6" s="94" t="s">
        <v>47</v>
      </c>
      <c r="D6" s="140"/>
      <c r="E6" s="101"/>
      <c r="F6" s="101"/>
      <c r="N6" s="102">
        <v>1</v>
      </c>
      <c r="P6" s="571" t="s">
        <v>48</v>
      </c>
      <c r="Q6" s="571"/>
      <c r="R6" s="571"/>
      <c r="S6" s="571"/>
      <c r="T6" s="571"/>
      <c r="U6" s="571"/>
      <c r="W6" s="103">
        <v>1</v>
      </c>
      <c r="X6" s="104" t="str">
        <f>IF($N$4=1,AA6,IF($N$4=2,AB6,IF($N$4=3,AC6,IF($N$4=4,AD6,IF($N$4=5,AE6,IF($N$4=6,AF6," "))))))</f>
        <v>Mexico</v>
      </c>
      <c r="AB6" s="248" t="str">
        <f>'Utkání-výsledky'!N4</f>
        <v>Mexico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</row>
    <row r="7" spans="3:32" ht="16.5" customHeight="1">
      <c r="C7" s="94" t="s">
        <v>49</v>
      </c>
      <c r="D7" s="183"/>
      <c r="E7" s="106"/>
      <c r="F7" s="106"/>
      <c r="N7" s="102">
        <v>2</v>
      </c>
      <c r="P7" s="570" t="s">
        <v>50</v>
      </c>
      <c r="Q7" s="571"/>
      <c r="R7" s="571"/>
      <c r="S7" s="571"/>
      <c r="T7" s="571"/>
      <c r="U7" s="571"/>
      <c r="W7" s="103">
        <v>2</v>
      </c>
      <c r="X7" s="104" t="str">
        <f aca="true" t="shared" si="0" ref="X7:X13">IF($N$4=1,AA7,IF($N$4=2,AB7,IF($N$4=3,AC7,IF($N$4=4,AD7,IF($N$4=5,AE7,IF($N$4=6,AF7," "))))))</f>
        <v>Stará Ves</v>
      </c>
      <c r="AB7" s="248" t="str">
        <f>'Utkání-výsledky'!N5</f>
        <v>Stará Ves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</row>
    <row r="8" spans="3:32" ht="15" customHeight="1">
      <c r="C8" s="94"/>
      <c r="N8" s="102">
        <v>3</v>
      </c>
      <c r="P8" s="570" t="s">
        <v>109</v>
      </c>
      <c r="Q8" s="571"/>
      <c r="R8" s="571"/>
      <c r="S8" s="571"/>
      <c r="T8" s="571"/>
      <c r="U8" s="571"/>
      <c r="W8" s="103">
        <v>3</v>
      </c>
      <c r="X8" s="104" t="str">
        <f t="shared" si="0"/>
        <v>Hukvaldy</v>
      </c>
      <c r="AB8" s="248" t="str">
        <f>'Utkání-výsledky'!N6</f>
        <v>Hukvaldy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</row>
    <row r="9" spans="2:32" ht="18.75">
      <c r="B9" s="107">
        <v>10</v>
      </c>
      <c r="C9" s="90" t="s">
        <v>52</v>
      </c>
      <c r="D9" s="307" t="str">
        <f>VLOOKUP(B9,W6:X15,2)</f>
        <v>Proskovice B</v>
      </c>
      <c r="E9" s="305"/>
      <c r="F9" s="305"/>
      <c r="G9" s="305"/>
      <c r="H9" s="305"/>
      <c r="I9" s="306"/>
      <c r="N9" s="102">
        <v>4</v>
      </c>
      <c r="P9" s="574" t="s">
        <v>51</v>
      </c>
      <c r="Q9" s="574"/>
      <c r="R9" s="574"/>
      <c r="S9" s="574"/>
      <c r="T9" s="574"/>
      <c r="U9" s="574"/>
      <c r="W9" s="103">
        <v>4</v>
      </c>
      <c r="X9" s="104" t="str">
        <f t="shared" si="0"/>
        <v>Hrabová</v>
      </c>
      <c r="AB9" s="248" t="str">
        <f>'Utkání-výsledky'!N7</f>
        <v>Hrabová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</row>
    <row r="10" spans="2:32" ht="19.5" customHeight="1">
      <c r="B10" s="107">
        <v>7</v>
      </c>
      <c r="C10" s="90" t="s">
        <v>54</v>
      </c>
      <c r="D10" s="307" t="str">
        <f>VLOOKUP(B10,W6:X15,2)</f>
        <v>Krmelín B</v>
      </c>
      <c r="E10" s="305"/>
      <c r="F10" s="305"/>
      <c r="G10" s="305"/>
      <c r="H10" s="305"/>
      <c r="I10" s="306"/>
      <c r="N10" s="102">
        <v>5</v>
      </c>
      <c r="P10" s="574" t="s">
        <v>53</v>
      </c>
      <c r="Q10" s="574"/>
      <c r="R10" s="574"/>
      <c r="S10" s="574"/>
      <c r="T10" s="574"/>
      <c r="U10" s="574"/>
      <c r="W10" s="103">
        <v>5</v>
      </c>
      <c r="X10" s="104" t="str">
        <f t="shared" si="0"/>
        <v>Hrabůvka B</v>
      </c>
      <c r="AB10" s="248" t="str">
        <f>'Utkání-výsledky'!N8</f>
        <v>Hrabůvka B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</row>
    <row r="11" spans="14:32" ht="15.75" customHeight="1">
      <c r="N11" s="102">
        <v>6</v>
      </c>
      <c r="P11" s="574" t="s">
        <v>55</v>
      </c>
      <c r="Q11" s="574"/>
      <c r="R11" s="574"/>
      <c r="S11" s="574"/>
      <c r="T11" s="574"/>
      <c r="U11" s="574"/>
      <c r="W11" s="103">
        <v>6</v>
      </c>
      <c r="X11" s="104" t="str">
        <f t="shared" si="0"/>
        <v>Výškovice B</v>
      </c>
      <c r="AB11" s="248" t="str">
        <f>'Utkání-výsledky'!N9</f>
        <v>Výškovice B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</row>
    <row r="12" spans="3:38" ht="15">
      <c r="C12" s="108" t="s">
        <v>56</v>
      </c>
      <c r="D12" s="109"/>
      <c r="E12" s="575" t="s">
        <v>57</v>
      </c>
      <c r="F12" s="576"/>
      <c r="G12" s="576"/>
      <c r="H12" s="576"/>
      <c r="I12" s="576"/>
      <c r="J12" s="576"/>
      <c r="K12" s="576"/>
      <c r="L12" s="576"/>
      <c r="M12" s="576"/>
      <c r="N12" s="576" t="s">
        <v>58</v>
      </c>
      <c r="O12" s="576"/>
      <c r="P12" s="576"/>
      <c r="Q12" s="576"/>
      <c r="R12" s="576"/>
      <c r="S12" s="576"/>
      <c r="T12" s="576"/>
      <c r="U12" s="576"/>
      <c r="V12" s="110"/>
      <c r="W12" s="103">
        <v>7</v>
      </c>
      <c r="X12" s="104" t="str">
        <f t="shared" si="0"/>
        <v>Krmelín B</v>
      </c>
      <c r="AB12" s="248" t="str">
        <f>'Utkání-výsledky'!N10</f>
        <v>Krmelín B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94"/>
      <c r="AH12" s="111"/>
      <c r="AI12" s="111"/>
      <c r="AJ12" s="93" t="s">
        <v>0</v>
      </c>
      <c r="AK12" s="111"/>
      <c r="AL12" s="111"/>
    </row>
    <row r="13" spans="2:38" ht="21" customHeight="1">
      <c r="B13" s="112"/>
      <c r="C13" s="113" t="s">
        <v>7</v>
      </c>
      <c r="D13" s="114" t="s">
        <v>8</v>
      </c>
      <c r="E13" s="579" t="s">
        <v>59</v>
      </c>
      <c r="F13" s="568"/>
      <c r="G13" s="569"/>
      <c r="H13" s="567" t="s">
        <v>60</v>
      </c>
      <c r="I13" s="568"/>
      <c r="J13" s="569" t="s">
        <v>60</v>
      </c>
      <c r="K13" s="567" t="s">
        <v>61</v>
      </c>
      <c r="L13" s="568"/>
      <c r="M13" s="568" t="s">
        <v>61</v>
      </c>
      <c r="N13" s="567" t="s">
        <v>62</v>
      </c>
      <c r="O13" s="568"/>
      <c r="P13" s="569"/>
      <c r="Q13" s="567" t="s">
        <v>63</v>
      </c>
      <c r="R13" s="568"/>
      <c r="S13" s="569"/>
      <c r="T13" s="115" t="s">
        <v>64</v>
      </c>
      <c r="U13" s="116"/>
      <c r="V13" s="117"/>
      <c r="W13" s="103">
        <v>8</v>
      </c>
      <c r="X13" s="104" t="str">
        <f t="shared" si="0"/>
        <v>Volný LOS</v>
      </c>
      <c r="AB13" s="248" t="str">
        <f>'Utkání-výsledky'!N11</f>
        <v>Volný LOS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9" t="s">
        <v>59</v>
      </c>
      <c r="AH13" s="9" t="s">
        <v>60</v>
      </c>
      <c r="AI13" s="9" t="s">
        <v>61</v>
      </c>
      <c r="AJ13" s="9" t="s">
        <v>59</v>
      </c>
      <c r="AK13" s="9" t="s">
        <v>60</v>
      </c>
      <c r="AL13" s="9" t="s">
        <v>61</v>
      </c>
    </row>
    <row r="14" spans="2:38" ht="24.75" customHeight="1">
      <c r="B14" s="118" t="s">
        <v>59</v>
      </c>
      <c r="C14" s="448" t="s">
        <v>199</v>
      </c>
      <c r="D14" s="428" t="s">
        <v>204</v>
      </c>
      <c r="E14" s="429">
        <v>6</v>
      </c>
      <c r="F14" s="144" t="s">
        <v>17</v>
      </c>
      <c r="G14" s="430">
        <v>3</v>
      </c>
      <c r="H14" s="231">
        <v>3</v>
      </c>
      <c r="I14" s="232" t="s">
        <v>17</v>
      </c>
      <c r="J14" s="431">
        <v>6</v>
      </c>
      <c r="K14" s="145">
        <v>5</v>
      </c>
      <c r="L14" s="144" t="s">
        <v>17</v>
      </c>
      <c r="M14" s="233">
        <v>7</v>
      </c>
      <c r="N14" s="158">
        <f>E14+H14+K14</f>
        <v>14</v>
      </c>
      <c r="O14" s="159" t="s">
        <v>17</v>
      </c>
      <c r="P14" s="160">
        <f>G14+J14+M14</f>
        <v>16</v>
      </c>
      <c r="Q14" s="158">
        <f>SUM(AG14:AI14)</f>
        <v>1</v>
      </c>
      <c r="R14" s="159" t="s">
        <v>17</v>
      </c>
      <c r="S14" s="160">
        <f>SUM(AJ14:AL14)</f>
        <v>2</v>
      </c>
      <c r="T14" s="161">
        <f>IF(Q14&gt;S14,1,0)</f>
        <v>0</v>
      </c>
      <c r="U14" s="162">
        <f>IF(S14&gt;Q14,1,0)</f>
        <v>1</v>
      </c>
      <c r="V14" s="110"/>
      <c r="W14" s="103">
        <v>9</v>
      </c>
      <c r="X14" s="104" t="str">
        <f>IF($N$4=1,AA14,IF($N$4=2,AB14,IF($N$4=3,AC14,IF($N$4=4,AD14,IF($N$4=5,AE14,IF($N$4=6,AF14," "))))))</f>
        <v>Nová Bělá</v>
      </c>
      <c r="AB14" s="248" t="str">
        <f>'Utkání-výsledky'!N12</f>
        <v>Nová Bělá</v>
      </c>
      <c r="AG14" s="124">
        <f>IF(E14&gt;G14,1,0)</f>
        <v>1</v>
      </c>
      <c r="AH14" s="124">
        <f>IF(H14&gt;J14,1,0)</f>
        <v>0</v>
      </c>
      <c r="AI14" s="124">
        <f>IF(K14+M14&gt;0,IF(K14&gt;M14,1,0),0)</f>
        <v>0</v>
      </c>
      <c r="AJ14" s="124">
        <f>IF(G14&gt;E14,1,0)</f>
        <v>0</v>
      </c>
      <c r="AK14" s="124">
        <f>IF(J14&gt;H14,1,0)</f>
        <v>1</v>
      </c>
      <c r="AL14" s="124">
        <f>IF(K14+M14&gt;0,IF(M14&gt;K14,1,0),0)</f>
        <v>1</v>
      </c>
    </row>
    <row r="15" spans="2:38" ht="24" customHeight="1">
      <c r="B15" s="118" t="s">
        <v>60</v>
      </c>
      <c r="C15" s="449" t="s">
        <v>200</v>
      </c>
      <c r="D15" s="433" t="s">
        <v>134</v>
      </c>
      <c r="E15" s="434">
        <v>0</v>
      </c>
      <c r="F15" s="232" t="s">
        <v>17</v>
      </c>
      <c r="G15" s="431">
        <v>6</v>
      </c>
      <c r="H15" s="145">
        <v>2</v>
      </c>
      <c r="I15" s="144" t="s">
        <v>17</v>
      </c>
      <c r="J15" s="430">
        <v>6</v>
      </c>
      <c r="K15" s="231"/>
      <c r="L15" s="232" t="s">
        <v>17</v>
      </c>
      <c r="M15" s="146"/>
      <c r="N15" s="158">
        <f>E15+H15+K15</f>
        <v>2</v>
      </c>
      <c r="O15" s="159" t="s">
        <v>17</v>
      </c>
      <c r="P15" s="160">
        <f>G15+J15+M15</f>
        <v>12</v>
      </c>
      <c r="Q15" s="158">
        <f>SUM(AG15:AI15)</f>
        <v>0</v>
      </c>
      <c r="R15" s="159" t="s">
        <v>17</v>
      </c>
      <c r="S15" s="160">
        <f>SUM(AJ15:AL15)</f>
        <v>2</v>
      </c>
      <c r="T15" s="161">
        <f>IF(Q15&gt;S15,1,0)</f>
        <v>0</v>
      </c>
      <c r="U15" s="162">
        <f>IF(S15&gt;Q15,1,0)</f>
        <v>1</v>
      </c>
      <c r="V15" s="110"/>
      <c r="W15" s="103">
        <v>10</v>
      </c>
      <c r="X15" s="104" t="str">
        <f>IF($N$4=1,AA15,IF($N$4=2,AB15,IF($N$4=3,AC15,IF($N$4=4,AD15,IF($N$4=5,AE15,IF($N$4=6,AF15," "))))))</f>
        <v>Proskovice B</v>
      </c>
      <c r="AB15" s="248" t="str">
        <f>'Utkání-výsledky'!N13</f>
        <v>Proskovice B</v>
      </c>
      <c r="AG15" s="124">
        <f>IF(E15&gt;G15,1,0)</f>
        <v>0</v>
      </c>
      <c r="AH15" s="124">
        <f>IF(H15&gt;J15,1,0)</f>
        <v>0</v>
      </c>
      <c r="AI15" s="124">
        <f>IF(K15+M15&gt;0,IF(K15&gt;M15,1,0),0)</f>
        <v>0</v>
      </c>
      <c r="AJ15" s="124">
        <f>IF(G15&gt;E15,1,0)</f>
        <v>1</v>
      </c>
      <c r="AK15" s="124">
        <f>IF(J15&gt;H15,1,0)</f>
        <v>1</v>
      </c>
      <c r="AL15" s="124">
        <f>IF(K15+M15&gt;0,IF(M15&gt;K15,1,0),0)</f>
        <v>0</v>
      </c>
    </row>
    <row r="16" spans="2:38" ht="20.25" customHeight="1">
      <c r="B16" s="572" t="s">
        <v>61</v>
      </c>
      <c r="C16" s="450" t="s">
        <v>200</v>
      </c>
      <c r="D16" s="451" t="s">
        <v>203</v>
      </c>
      <c r="E16" s="436">
        <v>6</v>
      </c>
      <c r="F16" s="295" t="s">
        <v>17</v>
      </c>
      <c r="G16" s="437">
        <v>2</v>
      </c>
      <c r="H16" s="438">
        <v>6</v>
      </c>
      <c r="I16" s="439" t="s">
        <v>17</v>
      </c>
      <c r="J16" s="440">
        <v>3</v>
      </c>
      <c r="K16" s="293"/>
      <c r="L16" s="295" t="s">
        <v>17</v>
      </c>
      <c r="M16" s="297"/>
      <c r="N16" s="611">
        <f>E16+H16+K16</f>
        <v>12</v>
      </c>
      <c r="O16" s="609" t="s">
        <v>17</v>
      </c>
      <c r="P16" s="613">
        <f>G16+J16+M16</f>
        <v>5</v>
      </c>
      <c r="Q16" s="611">
        <f>SUM(AG16:AI16)</f>
        <v>2</v>
      </c>
      <c r="R16" s="609" t="s">
        <v>17</v>
      </c>
      <c r="S16" s="613">
        <f>SUM(AJ16:AL16)</f>
        <v>0</v>
      </c>
      <c r="T16" s="615">
        <f>IF(Q16&gt;S16,1,0)</f>
        <v>1</v>
      </c>
      <c r="U16" s="607">
        <f>IF(S16&gt;Q16,1,0)</f>
        <v>0</v>
      </c>
      <c r="V16" s="125"/>
      <c r="AB16" s="248">
        <f>'Utkání-výsledky'!N14</f>
        <v>0</v>
      </c>
      <c r="AG16" s="124">
        <f>IF(E16&gt;G16,1,0)</f>
        <v>1</v>
      </c>
      <c r="AH16" s="124">
        <f>IF(H16&gt;J16,1,0)</f>
        <v>1</v>
      </c>
      <c r="AI16" s="124">
        <f>IF(K16+M16&gt;0,IF(K16&gt;M16,1,0),0)</f>
        <v>0</v>
      </c>
      <c r="AJ16" s="124">
        <f>IF(G16&gt;E16,1,0)</f>
        <v>0</v>
      </c>
      <c r="AK16" s="124">
        <f>IF(J16&gt;H16,1,0)</f>
        <v>0</v>
      </c>
      <c r="AL16" s="124">
        <f>IF(K16+M16&gt;0,IF(M16&gt;K16,1,0),0)</f>
        <v>0</v>
      </c>
    </row>
    <row r="17" spans="2:22" ht="21" customHeight="1">
      <c r="B17" s="573"/>
      <c r="C17" s="452" t="s">
        <v>202</v>
      </c>
      <c r="D17" s="453" t="s">
        <v>201</v>
      </c>
      <c r="E17" s="443"/>
      <c r="F17" s="296"/>
      <c r="G17" s="444"/>
      <c r="H17" s="445"/>
      <c r="I17" s="446"/>
      <c r="J17" s="447"/>
      <c r="K17" s="294"/>
      <c r="L17" s="296"/>
      <c r="M17" s="298"/>
      <c r="N17" s="612"/>
      <c r="O17" s="610"/>
      <c r="P17" s="614"/>
      <c r="Q17" s="612"/>
      <c r="R17" s="610"/>
      <c r="S17" s="614"/>
      <c r="T17" s="616"/>
      <c r="U17" s="608"/>
      <c r="V17" s="125"/>
    </row>
    <row r="18" spans="2:25" ht="23.25" customHeight="1">
      <c r="B18" s="126"/>
      <c r="C18" s="163" t="s">
        <v>65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5">
        <f>SUM(N14:N17)</f>
        <v>28</v>
      </c>
      <c r="O18" s="159" t="s">
        <v>17</v>
      </c>
      <c r="P18" s="166">
        <f>SUM(P14:P17)</f>
        <v>33</v>
      </c>
      <c r="Q18" s="165">
        <f>SUM(Q14:Q17)</f>
        <v>3</v>
      </c>
      <c r="R18" s="167" t="s">
        <v>17</v>
      </c>
      <c r="S18" s="166">
        <f>SUM(S14:S17)</f>
        <v>4</v>
      </c>
      <c r="T18" s="161">
        <f>SUM(T14:T17)</f>
        <v>1</v>
      </c>
      <c r="U18" s="162">
        <f>SUM(U14:U17)</f>
        <v>2</v>
      </c>
      <c r="V18" s="110"/>
      <c r="Y18" s="426"/>
    </row>
    <row r="19" spans="2:27" ht="21" customHeight="1">
      <c r="B19" s="126"/>
      <c r="C19" s="8" t="s">
        <v>66</v>
      </c>
      <c r="D19" s="132" t="str">
        <f>IF(T18&gt;U18,D9,IF(U18&gt;T18,D10,IF(U18+T18=0," ","CHYBA ZADÁNÍ")))</f>
        <v>Krmelín B</v>
      </c>
      <c r="E19" s="127"/>
      <c r="F19" s="127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8"/>
      <c r="V19" s="133"/>
      <c r="Y19" s="426"/>
      <c r="AA19" s="134"/>
    </row>
    <row r="20" spans="2:25" ht="19.5" customHeight="1">
      <c r="B20" s="126"/>
      <c r="C20" s="8" t="s">
        <v>67</v>
      </c>
      <c r="G20" s="135"/>
      <c r="H20" s="135"/>
      <c r="I20" s="135"/>
      <c r="J20" s="135"/>
      <c r="K20" s="135"/>
      <c r="L20" s="135"/>
      <c r="M20" s="135"/>
      <c r="N20" s="133"/>
      <c r="O20" s="133"/>
      <c r="Q20" s="136"/>
      <c r="R20" s="136"/>
      <c r="S20" s="135"/>
      <c r="T20" s="135"/>
      <c r="U20" s="135"/>
      <c r="V20" s="133"/>
      <c r="Y20" s="426"/>
    </row>
    <row r="21" spans="10:25" ht="15">
      <c r="J21" s="5" t="s">
        <v>52</v>
      </c>
      <c r="K21" s="5"/>
      <c r="L21" s="5"/>
      <c r="T21" s="5" t="s">
        <v>54</v>
      </c>
      <c r="Y21" s="426"/>
    </row>
    <row r="22" spans="3:21" ht="15">
      <c r="C22" s="94" t="s">
        <v>68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</row>
    <row r="23" spans="3:21" ht="15"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</row>
    <row r="24" spans="3:21" ht="15"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</row>
    <row r="25" spans="3:21" ht="15"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</row>
    <row r="26" spans="2:21" ht="28.5" customHeight="1">
      <c r="B26" s="109"/>
      <c r="C26" s="109"/>
      <c r="D26" s="109"/>
      <c r="E26" s="109"/>
      <c r="F26" s="137" t="s">
        <v>38</v>
      </c>
      <c r="G26" s="109"/>
      <c r="H26" s="138"/>
      <c r="I26" s="138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</row>
    <row r="27" spans="6:9" ht="8.25" customHeight="1">
      <c r="F27" s="88"/>
      <c r="H27" s="89"/>
      <c r="I27" s="89"/>
    </row>
    <row r="28" spans="3:24" ht="21">
      <c r="C28" s="90" t="s">
        <v>39</v>
      </c>
      <c r="D28" s="91" t="s">
        <v>40</v>
      </c>
      <c r="E28" s="90"/>
      <c r="F28" s="90"/>
      <c r="G28" s="90"/>
      <c r="H28" s="90"/>
      <c r="I28" s="90"/>
      <c r="J28" s="90"/>
      <c r="K28" s="90"/>
      <c r="L28" s="90"/>
      <c r="P28" s="580" t="s">
        <v>41</v>
      </c>
      <c r="Q28" s="580"/>
      <c r="R28" s="92"/>
      <c r="S28" s="92"/>
      <c r="T28" s="581">
        <f>'Utkání-výsledky'!$K$1</f>
        <v>2015</v>
      </c>
      <c r="U28" s="581"/>
      <c r="X28" s="93" t="s">
        <v>0</v>
      </c>
    </row>
    <row r="29" spans="3:32" ht="18.75">
      <c r="C29" s="94" t="s">
        <v>42</v>
      </c>
      <c r="D29" s="139"/>
      <c r="N29" s="96">
        <v>2</v>
      </c>
      <c r="P29" s="582" t="str">
        <f>IF(N29=1,P31,IF(N29=2,P32,IF(N29=3,P33,IF(N29=4,P34,IF(N29=5,P35,IF(N29=6,P36," "))))))</f>
        <v>MUŽI  II.</v>
      </c>
      <c r="Q29" s="583"/>
      <c r="R29" s="583"/>
      <c r="S29" s="583"/>
      <c r="T29" s="583"/>
      <c r="U29" s="584"/>
      <c r="W29" s="97" t="s">
        <v>1</v>
      </c>
      <c r="X29" s="94" t="s">
        <v>2</v>
      </c>
      <c r="AA29" s="1" t="str">
        <f aca="true" t="shared" si="1" ref="AA29:AF29">AA4</f>
        <v>Muži I.</v>
      </c>
      <c r="AB29" s="1" t="str">
        <f t="shared" si="1"/>
        <v>Muži II. </v>
      </c>
      <c r="AC29" s="1" t="str">
        <f t="shared" si="1"/>
        <v>Neobsazeno</v>
      </c>
      <c r="AD29" s="1" t="str">
        <f t="shared" si="1"/>
        <v>Veterání I.</v>
      </c>
      <c r="AE29" s="1" t="str">
        <f t="shared" si="1"/>
        <v>Veterání II.</v>
      </c>
      <c r="AF29" s="1" t="str">
        <f t="shared" si="1"/>
        <v>Ženy</v>
      </c>
    </row>
    <row r="30" spans="3:21" ht="6.75" customHeight="1">
      <c r="C30" s="94"/>
      <c r="D30" s="99"/>
      <c r="E30" s="99"/>
      <c r="F30" s="99"/>
      <c r="G30" s="94"/>
      <c r="H30" s="94"/>
      <c r="I30" s="94"/>
      <c r="J30" s="99"/>
      <c r="K30" s="99"/>
      <c r="L30" s="99"/>
      <c r="M30" s="94"/>
      <c r="N30" s="94"/>
      <c r="O30" s="94"/>
      <c r="P30" s="100"/>
      <c r="Q30" s="100"/>
      <c r="R30" s="100"/>
      <c r="S30" s="94"/>
      <c r="T30" s="94"/>
      <c r="U30" s="99"/>
    </row>
    <row r="31" spans="3:32" ht="15.75" customHeight="1">
      <c r="C31" s="94" t="s">
        <v>47</v>
      </c>
      <c r="D31" s="229"/>
      <c r="E31" s="101"/>
      <c r="F31" s="101"/>
      <c r="N31" s="102">
        <v>1</v>
      </c>
      <c r="P31" s="571" t="s">
        <v>48</v>
      </c>
      <c r="Q31" s="571"/>
      <c r="R31" s="571"/>
      <c r="S31" s="571"/>
      <c r="T31" s="571"/>
      <c r="U31" s="571"/>
      <c r="W31" s="103">
        <v>1</v>
      </c>
      <c r="X31" s="104" t="str">
        <f>IF($N$4=1,AA31,IF($N$4=2,AB31,IF($N$4=3,AC31,IF($N$4=4,AD31,IF($N$4=5,AE31,IF($N$4=6,AF31," "))))))</f>
        <v>Mexico</v>
      </c>
      <c r="AA31" s="1">
        <f aca="true" t="shared" si="2" ref="AA31:AE38">AA6</f>
        <v>0</v>
      </c>
      <c r="AB31" s="1" t="str">
        <f>AB6</f>
        <v>Mexico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94" t="s">
        <v>49</v>
      </c>
      <c r="D32" s="230"/>
      <c r="E32" s="106"/>
      <c r="F32" s="106"/>
      <c r="N32" s="102">
        <v>2</v>
      </c>
      <c r="P32" s="570" t="s">
        <v>50</v>
      </c>
      <c r="Q32" s="571"/>
      <c r="R32" s="571"/>
      <c r="S32" s="571"/>
      <c r="T32" s="571"/>
      <c r="U32" s="571"/>
      <c r="W32" s="103">
        <v>2</v>
      </c>
      <c r="X32" s="104" t="str">
        <f aca="true" t="shared" si="4" ref="X32:X38">IF($N$4=1,AA32,IF($N$4=2,AB32,IF($N$4=3,AC32,IF($N$4=4,AD32,IF($N$4=5,AE32,IF($N$4=6,AF32," "))))))</f>
        <v>Stará Ves</v>
      </c>
      <c r="AA32" s="1">
        <f t="shared" si="2"/>
        <v>0</v>
      </c>
      <c r="AB32" s="1" t="str">
        <f t="shared" si="2"/>
        <v>Stará Ves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 customHeight="1">
      <c r="C33" s="94"/>
      <c r="N33" s="102">
        <v>3</v>
      </c>
      <c r="P33" s="570" t="s">
        <v>109</v>
      </c>
      <c r="Q33" s="571"/>
      <c r="R33" s="571"/>
      <c r="S33" s="571"/>
      <c r="T33" s="571"/>
      <c r="U33" s="571"/>
      <c r="W33" s="103">
        <v>3</v>
      </c>
      <c r="X33" s="104" t="str">
        <f t="shared" si="4"/>
        <v>Hukvaldy</v>
      </c>
      <c r="AA33" s="1">
        <f t="shared" si="2"/>
        <v>0</v>
      </c>
      <c r="AB33" s="1" t="str">
        <f t="shared" si="2"/>
        <v>Hukvaldy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107">
        <v>8</v>
      </c>
      <c r="C34" s="90" t="s">
        <v>52</v>
      </c>
      <c r="D34" s="307" t="str">
        <f>VLOOKUP(B34,W31:X40,2)</f>
        <v>Volný LOS</v>
      </c>
      <c r="E34" s="305"/>
      <c r="F34" s="305"/>
      <c r="G34" s="305"/>
      <c r="H34" s="305"/>
      <c r="I34" s="306"/>
      <c r="N34" s="102">
        <v>4</v>
      </c>
      <c r="P34" s="574" t="s">
        <v>51</v>
      </c>
      <c r="Q34" s="574"/>
      <c r="R34" s="574"/>
      <c r="S34" s="574"/>
      <c r="T34" s="574"/>
      <c r="U34" s="574"/>
      <c r="W34" s="103">
        <v>4</v>
      </c>
      <c r="X34" s="104" t="str">
        <f t="shared" si="4"/>
        <v>Hrabová</v>
      </c>
      <c r="AA34" s="1">
        <f t="shared" si="2"/>
        <v>0</v>
      </c>
      <c r="AB34" s="1" t="str">
        <f t="shared" si="2"/>
        <v>Hrabová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107">
        <v>6</v>
      </c>
      <c r="C35" s="90" t="s">
        <v>54</v>
      </c>
      <c r="D35" s="307" t="str">
        <f>VLOOKUP(B35,W31:X40,2)</f>
        <v>Výškovice B</v>
      </c>
      <c r="E35" s="305"/>
      <c r="F35" s="305"/>
      <c r="G35" s="305"/>
      <c r="H35" s="305"/>
      <c r="I35" s="306"/>
      <c r="N35" s="102">
        <v>5</v>
      </c>
      <c r="P35" s="574" t="s">
        <v>53</v>
      </c>
      <c r="Q35" s="574"/>
      <c r="R35" s="574"/>
      <c r="S35" s="574"/>
      <c r="T35" s="574"/>
      <c r="U35" s="574"/>
      <c r="W35" s="103">
        <v>5</v>
      </c>
      <c r="X35" s="104" t="str">
        <f t="shared" si="4"/>
        <v>Hrabůvka B</v>
      </c>
      <c r="AA35" s="1">
        <f t="shared" si="2"/>
        <v>0</v>
      </c>
      <c r="AB35" s="1" t="str">
        <f t="shared" si="2"/>
        <v>Hrabůvka B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102">
        <v>6</v>
      </c>
      <c r="P36" s="574" t="s">
        <v>55</v>
      </c>
      <c r="Q36" s="574"/>
      <c r="R36" s="574"/>
      <c r="S36" s="574"/>
      <c r="T36" s="574"/>
      <c r="U36" s="574"/>
      <c r="W36" s="103">
        <v>6</v>
      </c>
      <c r="X36" s="104" t="str">
        <f t="shared" si="4"/>
        <v>Výškovice B</v>
      </c>
      <c r="AA36" s="1">
        <f t="shared" si="2"/>
        <v>0</v>
      </c>
      <c r="AB36" s="1" t="str">
        <f t="shared" si="2"/>
        <v>Výškovice B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108" t="s">
        <v>56</v>
      </c>
      <c r="D37" s="109"/>
      <c r="E37" s="575" t="s">
        <v>57</v>
      </c>
      <c r="F37" s="576"/>
      <c r="G37" s="576"/>
      <c r="H37" s="576"/>
      <c r="I37" s="576"/>
      <c r="J37" s="576"/>
      <c r="K37" s="576"/>
      <c r="L37" s="576"/>
      <c r="M37" s="576"/>
      <c r="N37" s="576" t="s">
        <v>58</v>
      </c>
      <c r="O37" s="576"/>
      <c r="P37" s="576"/>
      <c r="Q37" s="576"/>
      <c r="R37" s="576"/>
      <c r="S37" s="576"/>
      <c r="T37" s="576"/>
      <c r="U37" s="576"/>
      <c r="V37" s="110"/>
      <c r="W37" s="103">
        <v>7</v>
      </c>
      <c r="X37" s="104" t="str">
        <f t="shared" si="4"/>
        <v>Krmelín B</v>
      </c>
      <c r="AA37" s="1">
        <f t="shared" si="2"/>
        <v>0</v>
      </c>
      <c r="AB37" s="1" t="str">
        <f t="shared" si="2"/>
        <v>Krmelín B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8" ht="15">
      <c r="B38" s="112"/>
      <c r="C38" s="113" t="s">
        <v>7</v>
      </c>
      <c r="D38" s="114" t="s">
        <v>8</v>
      </c>
      <c r="E38" s="579" t="s">
        <v>59</v>
      </c>
      <c r="F38" s="568"/>
      <c r="G38" s="569"/>
      <c r="H38" s="567" t="s">
        <v>60</v>
      </c>
      <c r="I38" s="568"/>
      <c r="J38" s="569" t="s">
        <v>60</v>
      </c>
      <c r="K38" s="567" t="s">
        <v>61</v>
      </c>
      <c r="L38" s="568"/>
      <c r="M38" s="568" t="s">
        <v>61</v>
      </c>
      <c r="N38" s="567" t="s">
        <v>62</v>
      </c>
      <c r="O38" s="568"/>
      <c r="P38" s="569"/>
      <c r="Q38" s="567" t="s">
        <v>63</v>
      </c>
      <c r="R38" s="568"/>
      <c r="S38" s="569"/>
      <c r="T38" s="115" t="s">
        <v>64</v>
      </c>
      <c r="U38" s="116"/>
      <c r="V38" s="117"/>
      <c r="W38" s="103">
        <v>8</v>
      </c>
      <c r="X38" s="104" t="str">
        <f t="shared" si="4"/>
        <v>Volný LOS</v>
      </c>
      <c r="AA38" s="1">
        <f t="shared" si="2"/>
        <v>0</v>
      </c>
      <c r="AB38" s="1" t="str">
        <f t="shared" si="2"/>
        <v>Volný LOS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G38" s="9" t="s">
        <v>59</v>
      </c>
      <c r="AH38" s="9" t="s">
        <v>60</v>
      </c>
      <c r="AI38" s="9" t="s">
        <v>61</v>
      </c>
      <c r="AJ38" s="9" t="s">
        <v>59</v>
      </c>
      <c r="AK38" s="9" t="s">
        <v>60</v>
      </c>
      <c r="AL38" s="9" t="s">
        <v>61</v>
      </c>
    </row>
    <row r="39" spans="2:38" ht="24.75" customHeight="1">
      <c r="B39" s="118" t="s">
        <v>59</v>
      </c>
      <c r="C39" s="448"/>
      <c r="D39" s="428"/>
      <c r="E39" s="429"/>
      <c r="F39" s="144" t="s">
        <v>17</v>
      </c>
      <c r="G39" s="430"/>
      <c r="H39" s="231"/>
      <c r="I39" s="232" t="s">
        <v>17</v>
      </c>
      <c r="J39" s="431"/>
      <c r="K39" s="145"/>
      <c r="L39" s="144" t="s">
        <v>17</v>
      </c>
      <c r="M39" s="233"/>
      <c r="N39" s="147">
        <f>E39+H39+K39</f>
        <v>0</v>
      </c>
      <c r="O39" s="148" t="s">
        <v>17</v>
      </c>
      <c r="P39" s="149">
        <f>G39+J39+M39</f>
        <v>0</v>
      </c>
      <c r="Q39" s="147">
        <f>SUM(AG39:AI39)</f>
        <v>0</v>
      </c>
      <c r="R39" s="148" t="s">
        <v>17</v>
      </c>
      <c r="S39" s="149">
        <f>SUM(AJ39:AL39)</f>
        <v>0</v>
      </c>
      <c r="T39" s="122">
        <f>IF(Q39&gt;S39,1,0)</f>
        <v>0</v>
      </c>
      <c r="U39" s="123">
        <f>IF(S39&gt;Q39,1,0)</f>
        <v>0</v>
      </c>
      <c r="V39" s="110"/>
      <c r="W39" s="103">
        <v>9</v>
      </c>
      <c r="X39" s="104" t="str">
        <f>IF($N$4=1,AA39,IF($N$4=2,AB39,IF($N$4=3,AC39,IF($N$4=4,AD39,IF($N$4=5,AE39,IF($N$4=6,AF39," "))))))</f>
        <v>Nová Bělá</v>
      </c>
      <c r="AB39" s="1" t="str">
        <f>AB14</f>
        <v>Nová Bělá</v>
      </c>
      <c r="AG39" s="124">
        <f>IF(E39&gt;G39,1,0)</f>
        <v>0</v>
      </c>
      <c r="AH39" s="124">
        <f>IF(H39&gt;J39,1,0)</f>
        <v>0</v>
      </c>
      <c r="AI39" s="124">
        <f>IF(K39+M39&gt;0,IF(K39&gt;M39,1,0),0)</f>
        <v>0</v>
      </c>
      <c r="AJ39" s="124">
        <f>IF(G39&gt;E39,1,0)</f>
        <v>0</v>
      </c>
      <c r="AK39" s="124">
        <f>IF(J39&gt;H39,1,0)</f>
        <v>0</v>
      </c>
      <c r="AL39" s="124">
        <f>IF(K39+M39&gt;0,IF(M39&gt;K39,1,0),0)</f>
        <v>0</v>
      </c>
    </row>
    <row r="40" spans="2:38" ht="24.75" customHeight="1">
      <c r="B40" s="118" t="s">
        <v>60</v>
      </c>
      <c r="C40" s="449"/>
      <c r="D40" s="433"/>
      <c r="E40" s="434"/>
      <c r="F40" s="232" t="s">
        <v>17</v>
      </c>
      <c r="G40" s="431"/>
      <c r="H40" s="145"/>
      <c r="I40" s="144" t="s">
        <v>17</v>
      </c>
      <c r="J40" s="430"/>
      <c r="K40" s="231"/>
      <c r="L40" s="232" t="s">
        <v>17</v>
      </c>
      <c r="M40" s="146"/>
      <c r="N40" s="147">
        <f>E40+H40+K40</f>
        <v>0</v>
      </c>
      <c r="O40" s="148" t="s">
        <v>17</v>
      </c>
      <c r="P40" s="149">
        <f>G40+J40+M40</f>
        <v>0</v>
      </c>
      <c r="Q40" s="147">
        <f>SUM(AG40:AI40)</f>
        <v>0</v>
      </c>
      <c r="R40" s="148" t="s">
        <v>17</v>
      </c>
      <c r="S40" s="149">
        <f>SUM(AJ40:AL40)</f>
        <v>0</v>
      </c>
      <c r="T40" s="122">
        <f>IF(Q40&gt;S40,1,0)</f>
        <v>0</v>
      </c>
      <c r="U40" s="123">
        <f>IF(S40&gt;Q40,1,0)</f>
        <v>0</v>
      </c>
      <c r="V40" s="110"/>
      <c r="W40" s="103">
        <v>10</v>
      </c>
      <c r="X40" s="104" t="str">
        <f>IF($N$4=1,AA40,IF($N$4=2,AB40,IF($N$4=3,AC40,IF($N$4=4,AD40,IF($N$4=5,AE40,IF($N$4=6,AF40," "))))))</f>
        <v>Proskovice B</v>
      </c>
      <c r="AB40" s="1" t="str">
        <f>AB15</f>
        <v>Proskovice B</v>
      </c>
      <c r="AG40" s="124">
        <f>IF(E40&gt;G40,1,0)</f>
        <v>0</v>
      </c>
      <c r="AH40" s="124">
        <f>IF(H40&gt;J40,1,0)</f>
        <v>0</v>
      </c>
      <c r="AI40" s="124">
        <f>IF(K40+M40&gt;0,IF(K40&gt;M40,1,0),0)</f>
        <v>0</v>
      </c>
      <c r="AJ40" s="124">
        <f>IF(G40&gt;E40,1,0)</f>
        <v>0</v>
      </c>
      <c r="AK40" s="124">
        <f>IF(J40&gt;H40,1,0)</f>
        <v>0</v>
      </c>
      <c r="AL40" s="124">
        <f>IF(K40+M40&gt;0,IF(M40&gt;K40,1,0),0)</f>
        <v>0</v>
      </c>
    </row>
    <row r="41" spans="2:38" ht="24.75" customHeight="1">
      <c r="B41" s="572" t="s">
        <v>61</v>
      </c>
      <c r="C41" s="450"/>
      <c r="D41" s="451"/>
      <c r="E41" s="436"/>
      <c r="F41" s="295" t="s">
        <v>17</v>
      </c>
      <c r="G41" s="437"/>
      <c r="H41" s="438"/>
      <c r="I41" s="439" t="s">
        <v>17</v>
      </c>
      <c r="J41" s="440"/>
      <c r="K41" s="293"/>
      <c r="L41" s="295" t="s">
        <v>17</v>
      </c>
      <c r="M41" s="297"/>
      <c r="N41" s="559">
        <f>E41+H41+K41</f>
        <v>0</v>
      </c>
      <c r="O41" s="561" t="s">
        <v>17</v>
      </c>
      <c r="P41" s="557">
        <f>G41+J41+M41</f>
        <v>0</v>
      </c>
      <c r="Q41" s="559">
        <f>SUM(AG41:AI41)</f>
        <v>0</v>
      </c>
      <c r="R41" s="561" t="s">
        <v>17</v>
      </c>
      <c r="S41" s="557">
        <f>SUM(AJ41:AL41)</f>
        <v>0</v>
      </c>
      <c r="T41" s="565">
        <f>IF(Q41&gt;S41,1,0)</f>
        <v>0</v>
      </c>
      <c r="U41" s="553">
        <f>IF(S41&gt;Q41,1,0)</f>
        <v>0</v>
      </c>
      <c r="V41" s="125"/>
      <c r="AG41" s="124">
        <f>IF(E41&gt;G41,1,0)</f>
        <v>0</v>
      </c>
      <c r="AH41" s="124">
        <f>IF(H41&gt;J41,1,0)</f>
        <v>0</v>
      </c>
      <c r="AI41" s="124">
        <f>IF(K41+M41&gt;0,IF(K41&gt;M41,1,0),0)</f>
        <v>0</v>
      </c>
      <c r="AJ41" s="124">
        <f>IF(G41&gt;E41,1,0)</f>
        <v>0</v>
      </c>
      <c r="AK41" s="124">
        <f>IF(J41&gt;H41,1,0)</f>
        <v>0</v>
      </c>
      <c r="AL41" s="124">
        <f>IF(K41+M41&gt;0,IF(M41&gt;K41,1,0),0)</f>
        <v>0</v>
      </c>
    </row>
    <row r="42" spans="2:25" ht="24.75" customHeight="1">
      <c r="B42" s="573"/>
      <c r="C42" s="452"/>
      <c r="D42" s="453"/>
      <c r="E42" s="443"/>
      <c r="F42" s="296"/>
      <c r="G42" s="444"/>
      <c r="H42" s="445"/>
      <c r="I42" s="446"/>
      <c r="J42" s="447"/>
      <c r="K42" s="294"/>
      <c r="L42" s="296"/>
      <c r="M42" s="298"/>
      <c r="N42" s="578"/>
      <c r="O42" s="556"/>
      <c r="P42" s="564"/>
      <c r="Q42" s="578"/>
      <c r="R42" s="556"/>
      <c r="S42" s="564"/>
      <c r="T42" s="566"/>
      <c r="U42" s="554"/>
      <c r="V42" s="125"/>
      <c r="Y42" s="358"/>
    </row>
    <row r="43" spans="2:25" ht="24.75" customHeight="1">
      <c r="B43" s="126"/>
      <c r="C43" s="150" t="s">
        <v>65</v>
      </c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2">
        <f>SUM(N39:N42)</f>
        <v>0</v>
      </c>
      <c r="O43" s="148" t="s">
        <v>17</v>
      </c>
      <c r="P43" s="153">
        <f>SUM(P39:P42)</f>
        <v>0</v>
      </c>
      <c r="Q43" s="152">
        <f>SUM(Q39:Q42)</f>
        <v>0</v>
      </c>
      <c r="R43" s="154" t="s">
        <v>17</v>
      </c>
      <c r="S43" s="153">
        <f>SUM(S39:S42)</f>
        <v>0</v>
      </c>
      <c r="T43" s="122">
        <f>SUM(T39:T42)</f>
        <v>0</v>
      </c>
      <c r="U43" s="123">
        <f>SUM(U39:U42)</f>
        <v>0</v>
      </c>
      <c r="V43" s="110"/>
      <c r="Y43" s="358"/>
    </row>
    <row r="44" spans="2:25" ht="24.75" customHeight="1">
      <c r="B44" s="126"/>
      <c r="C44" s="175" t="s">
        <v>66</v>
      </c>
      <c r="D44" s="174" t="str">
        <f>IF(T43&gt;U43,D34,IF(U43&gt;T43,D35,IF(U43+T43=0," ","CHYBA ZADÁNÍ")))</f>
        <v> </v>
      </c>
      <c r="E44" s="150"/>
      <c r="F44" s="150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75"/>
      <c r="V44" s="133"/>
      <c r="Y44" s="358"/>
    </row>
    <row r="45" spans="2:24" ht="15">
      <c r="B45" s="126"/>
      <c r="C45" s="8" t="s">
        <v>67</v>
      </c>
      <c r="G45" s="135"/>
      <c r="H45" s="135"/>
      <c r="I45" s="135"/>
      <c r="J45" s="135"/>
      <c r="K45" s="135"/>
      <c r="L45" s="135"/>
      <c r="M45" s="135"/>
      <c r="N45" s="133"/>
      <c r="O45" s="133"/>
      <c r="Q45" s="136"/>
      <c r="R45" s="136"/>
      <c r="S45" s="135"/>
      <c r="T45" s="135"/>
      <c r="U45" s="135"/>
      <c r="V45" s="133"/>
      <c r="X45" s="274"/>
    </row>
    <row r="46" spans="3:24" ht="15">
      <c r="C46" s="136"/>
      <c r="D46" s="136"/>
      <c r="E46" s="136"/>
      <c r="F46" s="136"/>
      <c r="G46" s="136"/>
      <c r="H46" s="136"/>
      <c r="I46" s="136"/>
      <c r="J46" s="141" t="s">
        <v>52</v>
      </c>
      <c r="K46" s="141"/>
      <c r="L46" s="141"/>
      <c r="M46" s="136"/>
      <c r="N46" s="136"/>
      <c r="O46" s="136"/>
      <c r="P46" s="136"/>
      <c r="Q46" s="136"/>
      <c r="R46" s="136"/>
      <c r="S46" s="136"/>
      <c r="T46" s="141" t="s">
        <v>54</v>
      </c>
      <c r="U46" s="136"/>
      <c r="X46" s="274"/>
    </row>
    <row r="47" spans="3:24" ht="15">
      <c r="C47" s="142" t="s">
        <v>68</v>
      </c>
      <c r="D47" s="143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X47" s="274"/>
    </row>
    <row r="48" spans="3:21" ht="15">
      <c r="C48" s="136"/>
      <c r="D48" s="143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</row>
    <row r="49" spans="3:21" ht="15"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</row>
    <row r="50" spans="3:21" ht="15"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</row>
    <row r="51" spans="6:9" ht="26.25">
      <c r="F51" s="88" t="s">
        <v>38</v>
      </c>
      <c r="H51" s="89"/>
      <c r="I51" s="89"/>
    </row>
    <row r="52" spans="6:9" ht="26.25">
      <c r="F52" s="88"/>
      <c r="H52" s="89"/>
      <c r="I52" s="89"/>
    </row>
    <row r="53" spans="3:24" ht="21">
      <c r="C53" s="90" t="s">
        <v>39</v>
      </c>
      <c r="D53" s="91" t="s">
        <v>40</v>
      </c>
      <c r="E53" s="90"/>
      <c r="F53" s="90"/>
      <c r="G53" s="90"/>
      <c r="H53" s="90"/>
      <c r="I53" s="90"/>
      <c r="J53" s="90"/>
      <c r="K53" s="90"/>
      <c r="L53" s="90"/>
      <c r="P53" s="580" t="s">
        <v>41</v>
      </c>
      <c r="Q53" s="580"/>
      <c r="R53" s="92"/>
      <c r="S53" s="92"/>
      <c r="T53" s="581">
        <f>'Utkání-výsledky'!$K$1</f>
        <v>2015</v>
      </c>
      <c r="U53" s="581"/>
      <c r="X53" s="93" t="s">
        <v>0</v>
      </c>
    </row>
    <row r="54" spans="3:32" ht="18.75">
      <c r="C54" s="94" t="s">
        <v>42</v>
      </c>
      <c r="D54" s="95"/>
      <c r="N54" s="96">
        <v>2</v>
      </c>
      <c r="P54" s="582" t="str">
        <f>IF(N54=1,P56,IF(N54=2,P57,IF(N54=3,P58,IF(N54=4,P59,IF(N54=5,P60,IF(N54=6,P61," "))))))</f>
        <v>MUŽI  II.</v>
      </c>
      <c r="Q54" s="583"/>
      <c r="R54" s="583"/>
      <c r="S54" s="583"/>
      <c r="T54" s="583"/>
      <c r="U54" s="584"/>
      <c r="W54" s="97" t="s">
        <v>1</v>
      </c>
      <c r="X54" s="98" t="s">
        <v>2</v>
      </c>
      <c r="AA54" s="1" t="str">
        <f aca="true" t="shared" si="5" ref="AA54:AF54">AA4</f>
        <v>Muži I.</v>
      </c>
      <c r="AB54" s="1" t="str">
        <f t="shared" si="5"/>
        <v>Muži II. </v>
      </c>
      <c r="AC54" s="1" t="str">
        <f t="shared" si="5"/>
        <v>Neobsazeno</v>
      </c>
      <c r="AD54" s="1" t="str">
        <f t="shared" si="5"/>
        <v>Veterání I.</v>
      </c>
      <c r="AE54" s="1" t="str">
        <f t="shared" si="5"/>
        <v>Veterání II.</v>
      </c>
      <c r="AF54" s="1" t="str">
        <f t="shared" si="5"/>
        <v>Ženy</v>
      </c>
    </row>
    <row r="55" spans="3:21" ht="15">
      <c r="C55" s="94"/>
      <c r="D55" s="99"/>
      <c r="E55" s="99"/>
      <c r="F55" s="99"/>
      <c r="G55" s="94"/>
      <c r="H55" s="94"/>
      <c r="I55" s="94"/>
      <c r="J55" s="99"/>
      <c r="K55" s="99"/>
      <c r="L55" s="99"/>
      <c r="M55" s="94"/>
      <c r="N55" s="94"/>
      <c r="O55" s="94"/>
      <c r="P55" s="100"/>
      <c r="Q55" s="100"/>
      <c r="R55" s="100"/>
      <c r="S55" s="94"/>
      <c r="T55" s="94"/>
      <c r="U55" s="99"/>
    </row>
    <row r="56" spans="3:32" ht="15.75" customHeight="1">
      <c r="C56" s="94" t="s">
        <v>47</v>
      </c>
      <c r="D56" s="140"/>
      <c r="E56" s="101"/>
      <c r="F56" s="101"/>
      <c r="N56" s="102">
        <v>1</v>
      </c>
      <c r="P56" s="571" t="s">
        <v>48</v>
      </c>
      <c r="Q56" s="571"/>
      <c r="R56" s="571"/>
      <c r="S56" s="571"/>
      <c r="T56" s="571"/>
      <c r="U56" s="571"/>
      <c r="W56" s="103">
        <v>1</v>
      </c>
      <c r="X56" s="104" t="str">
        <f>IF($N$4=1,AA56,IF($N$4=2,AB56,IF($N$4=3,AC56,IF($N$4=4,AD56,IF($N$4=5,AE56,IF($N$4=6,AF56," "))))))</f>
        <v>Mexico</v>
      </c>
      <c r="AA56" s="1">
        <f aca="true" t="shared" si="6" ref="AA56:AE63">AA6</f>
        <v>0</v>
      </c>
      <c r="AB56" s="1" t="str">
        <f aca="true" t="shared" si="7" ref="AB56:AB65">AB31</f>
        <v>Mexico</v>
      </c>
      <c r="AC56" s="1">
        <f t="shared" si="6"/>
        <v>0</v>
      </c>
      <c r="AD56" s="1">
        <f t="shared" si="6"/>
        <v>0</v>
      </c>
      <c r="AE56" s="1">
        <f t="shared" si="6"/>
        <v>0</v>
      </c>
      <c r="AF56" s="1">
        <f aca="true" t="shared" si="8" ref="AF56:AF63">AF6</f>
        <v>0</v>
      </c>
    </row>
    <row r="57" spans="3:32" ht="15" customHeight="1">
      <c r="C57" s="94" t="s">
        <v>49</v>
      </c>
      <c r="D57" s="183"/>
      <c r="E57" s="106"/>
      <c r="F57" s="106"/>
      <c r="N57" s="102">
        <v>2</v>
      </c>
      <c r="P57" s="570" t="s">
        <v>50</v>
      </c>
      <c r="Q57" s="571"/>
      <c r="R57" s="571"/>
      <c r="S57" s="571"/>
      <c r="T57" s="571"/>
      <c r="U57" s="571"/>
      <c r="W57" s="103">
        <v>2</v>
      </c>
      <c r="X57" s="104" t="str">
        <f aca="true" t="shared" si="9" ref="X57:X63">IF($N$4=1,AA57,IF($N$4=2,AB57,IF($N$4=3,AC57,IF($N$4=4,AD57,IF($N$4=5,AE57,IF($N$4=6,AF57," "))))))</f>
        <v>Stará Ves</v>
      </c>
      <c r="AA57" s="1">
        <f t="shared" si="6"/>
        <v>0</v>
      </c>
      <c r="AB57" s="1" t="str">
        <f t="shared" si="7"/>
        <v>Stará Ves</v>
      </c>
      <c r="AC57" s="1">
        <f t="shared" si="6"/>
        <v>0</v>
      </c>
      <c r="AD57" s="1">
        <f t="shared" si="6"/>
        <v>0</v>
      </c>
      <c r="AE57" s="1">
        <f t="shared" si="6"/>
        <v>0</v>
      </c>
      <c r="AF57" s="1">
        <f t="shared" si="8"/>
        <v>0</v>
      </c>
    </row>
    <row r="58" spans="3:32" ht="15" customHeight="1">
      <c r="C58" s="94"/>
      <c r="N58" s="102">
        <v>3</v>
      </c>
      <c r="P58" s="570" t="s">
        <v>109</v>
      </c>
      <c r="Q58" s="571"/>
      <c r="R58" s="571"/>
      <c r="S58" s="571"/>
      <c r="T58" s="571"/>
      <c r="U58" s="571"/>
      <c r="W58" s="103">
        <v>3</v>
      </c>
      <c r="X58" s="104" t="str">
        <f t="shared" si="9"/>
        <v>Hukvaldy</v>
      </c>
      <c r="AA58" s="1">
        <f t="shared" si="6"/>
        <v>0</v>
      </c>
      <c r="AB58" s="1" t="str">
        <f t="shared" si="7"/>
        <v>Hukvaldy</v>
      </c>
      <c r="AC58" s="1">
        <f t="shared" si="6"/>
        <v>0</v>
      </c>
      <c r="AD58" s="1">
        <f t="shared" si="6"/>
        <v>0</v>
      </c>
      <c r="AE58" s="1">
        <f t="shared" si="6"/>
        <v>0</v>
      </c>
      <c r="AF58" s="1">
        <f t="shared" si="8"/>
        <v>0</v>
      </c>
    </row>
    <row r="59" spans="2:32" ht="18.75">
      <c r="B59" s="107">
        <v>9</v>
      </c>
      <c r="C59" s="90" t="s">
        <v>52</v>
      </c>
      <c r="D59" s="307" t="str">
        <f>VLOOKUP(B59,W56:X65,2)</f>
        <v>Nová Bělá</v>
      </c>
      <c r="E59" s="305"/>
      <c r="F59" s="305"/>
      <c r="G59" s="305"/>
      <c r="H59" s="305"/>
      <c r="I59" s="306"/>
      <c r="N59" s="102">
        <v>4</v>
      </c>
      <c r="P59" s="574" t="s">
        <v>51</v>
      </c>
      <c r="Q59" s="574"/>
      <c r="R59" s="574"/>
      <c r="S59" s="574"/>
      <c r="T59" s="574"/>
      <c r="U59" s="574"/>
      <c r="W59" s="103">
        <v>4</v>
      </c>
      <c r="X59" s="104" t="str">
        <f t="shared" si="9"/>
        <v>Hrabová</v>
      </c>
      <c r="AA59" s="1">
        <f t="shared" si="6"/>
        <v>0</v>
      </c>
      <c r="AB59" s="1" t="str">
        <f t="shared" si="7"/>
        <v>Hrabová</v>
      </c>
      <c r="AC59" s="1">
        <f t="shared" si="6"/>
        <v>0</v>
      </c>
      <c r="AD59" s="1">
        <f t="shared" si="6"/>
        <v>0</v>
      </c>
      <c r="AE59" s="1">
        <f t="shared" si="6"/>
        <v>0</v>
      </c>
      <c r="AF59" s="1">
        <f t="shared" si="8"/>
        <v>0</v>
      </c>
    </row>
    <row r="60" spans="2:32" ht="18.75">
      <c r="B60" s="107">
        <v>5</v>
      </c>
      <c r="C60" s="90" t="s">
        <v>54</v>
      </c>
      <c r="D60" s="307" t="str">
        <f>VLOOKUP(B60,W56:X65,2)</f>
        <v>Hrabůvka B</v>
      </c>
      <c r="E60" s="305"/>
      <c r="F60" s="305"/>
      <c r="G60" s="305"/>
      <c r="H60" s="305"/>
      <c r="I60" s="306"/>
      <c r="N60" s="102">
        <v>5</v>
      </c>
      <c r="P60" s="574" t="s">
        <v>53</v>
      </c>
      <c r="Q60" s="574"/>
      <c r="R60" s="574"/>
      <c r="S60" s="574"/>
      <c r="T60" s="574"/>
      <c r="U60" s="574"/>
      <c r="W60" s="103">
        <v>5</v>
      </c>
      <c r="X60" s="104" t="str">
        <f t="shared" si="9"/>
        <v>Hrabůvka B</v>
      </c>
      <c r="AA60" s="1">
        <f t="shared" si="6"/>
        <v>0</v>
      </c>
      <c r="AB60" s="1" t="str">
        <f t="shared" si="7"/>
        <v>Hrabůvka B</v>
      </c>
      <c r="AC60" s="1">
        <f t="shared" si="6"/>
        <v>0</v>
      </c>
      <c r="AD60" s="1">
        <f t="shared" si="6"/>
        <v>0</v>
      </c>
      <c r="AE60" s="1">
        <f t="shared" si="6"/>
        <v>0</v>
      </c>
      <c r="AF60" s="1">
        <f t="shared" si="8"/>
        <v>0</v>
      </c>
    </row>
    <row r="61" spans="14:32" ht="15">
      <c r="N61" s="102">
        <v>6</v>
      </c>
      <c r="P61" s="574" t="s">
        <v>55</v>
      </c>
      <c r="Q61" s="574"/>
      <c r="R61" s="574"/>
      <c r="S61" s="574"/>
      <c r="T61" s="574"/>
      <c r="U61" s="574"/>
      <c r="W61" s="103">
        <v>6</v>
      </c>
      <c r="X61" s="104" t="str">
        <f t="shared" si="9"/>
        <v>Výškovice B</v>
      </c>
      <c r="AA61" s="1">
        <f t="shared" si="6"/>
        <v>0</v>
      </c>
      <c r="AB61" s="1" t="str">
        <f t="shared" si="7"/>
        <v>Výškovice B</v>
      </c>
      <c r="AC61" s="1">
        <f t="shared" si="6"/>
        <v>0</v>
      </c>
      <c r="AD61" s="1">
        <f t="shared" si="6"/>
        <v>0</v>
      </c>
      <c r="AE61" s="1">
        <f t="shared" si="6"/>
        <v>0</v>
      </c>
      <c r="AF61" s="1">
        <f t="shared" si="8"/>
        <v>0</v>
      </c>
    </row>
    <row r="62" spans="3:38" ht="15">
      <c r="C62" s="108" t="s">
        <v>56</v>
      </c>
      <c r="D62" s="109"/>
      <c r="E62" s="575" t="s">
        <v>57</v>
      </c>
      <c r="F62" s="576"/>
      <c r="G62" s="576"/>
      <c r="H62" s="576"/>
      <c r="I62" s="576"/>
      <c r="J62" s="576"/>
      <c r="K62" s="576"/>
      <c r="L62" s="576"/>
      <c r="M62" s="576"/>
      <c r="N62" s="576" t="s">
        <v>58</v>
      </c>
      <c r="O62" s="576"/>
      <c r="P62" s="576"/>
      <c r="Q62" s="576"/>
      <c r="R62" s="576"/>
      <c r="S62" s="576"/>
      <c r="T62" s="576"/>
      <c r="U62" s="576"/>
      <c r="V62" s="110"/>
      <c r="W62" s="103">
        <v>7</v>
      </c>
      <c r="X62" s="104" t="str">
        <f t="shared" si="9"/>
        <v>Krmelín B</v>
      </c>
      <c r="AA62" s="1">
        <f t="shared" si="6"/>
        <v>0</v>
      </c>
      <c r="AB62" s="1" t="str">
        <f t="shared" si="7"/>
        <v>Krmelín B</v>
      </c>
      <c r="AC62" s="1">
        <f t="shared" si="6"/>
        <v>0</v>
      </c>
      <c r="AD62" s="1">
        <f t="shared" si="6"/>
        <v>0</v>
      </c>
      <c r="AE62" s="1">
        <f t="shared" si="6"/>
        <v>0</v>
      </c>
      <c r="AF62" s="1">
        <f t="shared" si="8"/>
        <v>0</v>
      </c>
      <c r="AG62" s="94"/>
      <c r="AH62" s="111"/>
      <c r="AI62" s="111"/>
      <c r="AJ62" s="93" t="s">
        <v>0</v>
      </c>
      <c r="AK62" s="111"/>
      <c r="AL62" s="111"/>
    </row>
    <row r="63" spans="2:38" ht="15">
      <c r="B63" s="112"/>
      <c r="C63" s="113" t="s">
        <v>7</v>
      </c>
      <c r="D63" s="114" t="s">
        <v>8</v>
      </c>
      <c r="E63" s="579" t="s">
        <v>59</v>
      </c>
      <c r="F63" s="568"/>
      <c r="G63" s="569"/>
      <c r="H63" s="567" t="s">
        <v>60</v>
      </c>
      <c r="I63" s="568"/>
      <c r="J63" s="569" t="s">
        <v>60</v>
      </c>
      <c r="K63" s="567" t="s">
        <v>61</v>
      </c>
      <c r="L63" s="568"/>
      <c r="M63" s="568" t="s">
        <v>61</v>
      </c>
      <c r="N63" s="567" t="s">
        <v>62</v>
      </c>
      <c r="O63" s="568"/>
      <c r="P63" s="569"/>
      <c r="Q63" s="567" t="s">
        <v>63</v>
      </c>
      <c r="R63" s="568"/>
      <c r="S63" s="569"/>
      <c r="T63" s="115" t="s">
        <v>64</v>
      </c>
      <c r="U63" s="116"/>
      <c r="V63" s="117"/>
      <c r="W63" s="103">
        <v>8</v>
      </c>
      <c r="X63" s="104" t="str">
        <f t="shared" si="9"/>
        <v>Volný LOS</v>
      </c>
      <c r="AA63" s="1">
        <f t="shared" si="6"/>
        <v>0</v>
      </c>
      <c r="AB63" s="1" t="str">
        <f t="shared" si="7"/>
        <v>Volný LOS</v>
      </c>
      <c r="AC63" s="1">
        <f t="shared" si="6"/>
        <v>0</v>
      </c>
      <c r="AD63" s="1">
        <f t="shared" si="6"/>
        <v>0</v>
      </c>
      <c r="AE63" s="1">
        <f t="shared" si="6"/>
        <v>0</v>
      </c>
      <c r="AF63" s="1">
        <f t="shared" si="8"/>
        <v>0</v>
      </c>
      <c r="AG63" s="9" t="s">
        <v>59</v>
      </c>
      <c r="AH63" s="9" t="s">
        <v>60</v>
      </c>
      <c r="AI63" s="9" t="s">
        <v>61</v>
      </c>
      <c r="AJ63" s="9" t="s">
        <v>59</v>
      </c>
      <c r="AK63" s="9" t="s">
        <v>60</v>
      </c>
      <c r="AL63" s="9" t="s">
        <v>61</v>
      </c>
    </row>
    <row r="64" spans="2:38" ht="24.75" customHeight="1">
      <c r="B64" s="118" t="s">
        <v>59</v>
      </c>
      <c r="C64" s="448"/>
      <c r="D64" s="428"/>
      <c r="E64" s="429"/>
      <c r="F64" s="144" t="s">
        <v>17</v>
      </c>
      <c r="G64" s="430"/>
      <c r="H64" s="231"/>
      <c r="I64" s="232" t="s">
        <v>17</v>
      </c>
      <c r="J64" s="431"/>
      <c r="K64" s="145"/>
      <c r="L64" s="144" t="s">
        <v>17</v>
      </c>
      <c r="M64" s="233"/>
      <c r="N64" s="147">
        <f>E64+H64+K64</f>
        <v>0</v>
      </c>
      <c r="O64" s="148" t="s">
        <v>17</v>
      </c>
      <c r="P64" s="149">
        <f>G64+J64+M64</f>
        <v>0</v>
      </c>
      <c r="Q64" s="147">
        <f>SUM(AG64:AI64)</f>
        <v>0</v>
      </c>
      <c r="R64" s="148" t="s">
        <v>17</v>
      </c>
      <c r="S64" s="149">
        <f>SUM(AJ64:AL64)</f>
        <v>0</v>
      </c>
      <c r="T64" s="122">
        <f>IF(Q64&gt;S64,1,0)</f>
        <v>0</v>
      </c>
      <c r="U64" s="123">
        <f>IF(S64&gt;Q64,1,0)</f>
        <v>0</v>
      </c>
      <c r="V64" s="110"/>
      <c r="W64" s="103">
        <v>9</v>
      </c>
      <c r="X64" s="104" t="str">
        <f>IF($N$4=1,AA64,IF($N$4=2,AB64,IF($N$4=3,AC64,IF($N$4=4,AD64,IF($N$4=5,AE64,IF($N$4=6,AF64," "))))))</f>
        <v>Nová Bělá</v>
      </c>
      <c r="AB64" s="1" t="str">
        <f t="shared" si="7"/>
        <v>Nová Bělá</v>
      </c>
      <c r="AG64" s="124">
        <f>IF(E64&gt;G64,1,0)</f>
        <v>0</v>
      </c>
      <c r="AH64" s="124">
        <f>IF(H64&gt;J64,1,0)</f>
        <v>0</v>
      </c>
      <c r="AI64" s="124">
        <f>IF(K64+M64&gt;0,IF(K64&gt;M64,1,0),0)</f>
        <v>0</v>
      </c>
      <c r="AJ64" s="124">
        <f>IF(G64&gt;E64,1,0)</f>
        <v>0</v>
      </c>
      <c r="AK64" s="124">
        <f>IF(J64&gt;H64,1,0)</f>
        <v>0</v>
      </c>
      <c r="AL64" s="124">
        <f>IF(K64+M64&gt;0,IF(M64&gt;K64,1,0),0)</f>
        <v>0</v>
      </c>
    </row>
    <row r="65" spans="2:38" ht="24.75" customHeight="1">
      <c r="B65" s="118" t="s">
        <v>60</v>
      </c>
      <c r="C65" s="449"/>
      <c r="D65" s="433"/>
      <c r="E65" s="434"/>
      <c r="F65" s="232" t="s">
        <v>17</v>
      </c>
      <c r="G65" s="431"/>
      <c r="H65" s="145"/>
      <c r="I65" s="144" t="s">
        <v>17</v>
      </c>
      <c r="J65" s="430"/>
      <c r="K65" s="231"/>
      <c r="L65" s="232" t="s">
        <v>17</v>
      </c>
      <c r="M65" s="146"/>
      <c r="N65" s="147">
        <f>E65+H65+K65</f>
        <v>0</v>
      </c>
      <c r="O65" s="148" t="s">
        <v>17</v>
      </c>
      <c r="P65" s="149">
        <f>G65+J65+M65</f>
        <v>0</v>
      </c>
      <c r="Q65" s="147">
        <f>SUM(AG65:AI65)</f>
        <v>0</v>
      </c>
      <c r="R65" s="148" t="s">
        <v>17</v>
      </c>
      <c r="S65" s="149">
        <f>SUM(AJ65:AL65)</f>
        <v>0</v>
      </c>
      <c r="T65" s="122">
        <f>IF(Q65&gt;S65,1,0)</f>
        <v>0</v>
      </c>
      <c r="U65" s="123">
        <f>IF(S65&gt;Q65,1,0)</f>
        <v>0</v>
      </c>
      <c r="V65" s="110"/>
      <c r="W65" s="103">
        <v>10</v>
      </c>
      <c r="X65" s="104" t="str">
        <f>IF($N$4=1,AA65,IF($N$4=2,AB65,IF($N$4=3,AC65,IF($N$4=4,AD65,IF($N$4=5,AE65,IF($N$4=6,AF65," "))))))</f>
        <v>Proskovice B</v>
      </c>
      <c r="AB65" s="1" t="str">
        <f t="shared" si="7"/>
        <v>Proskovice B</v>
      </c>
      <c r="AG65" s="124">
        <f>IF(E65&gt;G65,1,0)</f>
        <v>0</v>
      </c>
      <c r="AH65" s="124">
        <f>IF(H65&gt;J65,1,0)</f>
        <v>0</v>
      </c>
      <c r="AI65" s="124">
        <f>IF(K65+M65&gt;0,IF(K65&gt;M65,1,0),0)</f>
        <v>0</v>
      </c>
      <c r="AJ65" s="124">
        <f>IF(G65&gt;E65,1,0)</f>
        <v>0</v>
      </c>
      <c r="AK65" s="124">
        <f>IF(J65&gt;H65,1,0)</f>
        <v>0</v>
      </c>
      <c r="AL65" s="124">
        <f>IF(K65+M65&gt;0,IF(M65&gt;K65,1,0),0)</f>
        <v>0</v>
      </c>
    </row>
    <row r="66" spans="2:38" ht="24.75" customHeight="1">
      <c r="B66" s="572" t="s">
        <v>61</v>
      </c>
      <c r="C66" s="450"/>
      <c r="D66" s="451"/>
      <c r="E66" s="436"/>
      <c r="F66" s="295" t="s">
        <v>17</v>
      </c>
      <c r="G66" s="437"/>
      <c r="H66" s="438"/>
      <c r="I66" s="439" t="s">
        <v>17</v>
      </c>
      <c r="J66" s="440"/>
      <c r="K66" s="293"/>
      <c r="L66" s="295" t="s">
        <v>17</v>
      </c>
      <c r="M66" s="297"/>
      <c r="N66" s="559">
        <f>E66+H66+K66</f>
        <v>0</v>
      </c>
      <c r="O66" s="561" t="s">
        <v>17</v>
      </c>
      <c r="P66" s="557">
        <f>G66+J66+M66</f>
        <v>0</v>
      </c>
      <c r="Q66" s="559">
        <f>SUM(AG66:AI66)</f>
        <v>0</v>
      </c>
      <c r="R66" s="561" t="s">
        <v>17</v>
      </c>
      <c r="S66" s="557">
        <f>SUM(AJ66:AL66)</f>
        <v>0</v>
      </c>
      <c r="T66" s="565">
        <f>IF(Q66&gt;S66,1,0)</f>
        <v>0</v>
      </c>
      <c r="U66" s="553">
        <f>IF(S66&gt;Q66,1,0)</f>
        <v>0</v>
      </c>
      <c r="V66" s="125"/>
      <c r="Y66" s="354"/>
      <c r="AG66" s="124">
        <f>IF(E66&gt;G66,1,0)</f>
        <v>0</v>
      </c>
      <c r="AH66" s="124">
        <f>IF(H66&gt;J66,1,0)</f>
        <v>0</v>
      </c>
      <c r="AI66" s="124">
        <f>IF(K66+M66&gt;0,IF(K66&gt;M66,1,0),0)</f>
        <v>0</v>
      </c>
      <c r="AJ66" s="124">
        <f>IF(G66&gt;E66,1,0)</f>
        <v>0</v>
      </c>
      <c r="AK66" s="124">
        <f>IF(J66&gt;H66,1,0)</f>
        <v>0</v>
      </c>
      <c r="AL66" s="124">
        <f>IF(K66+M66&gt;0,IF(M66&gt;K66,1,0),0)</f>
        <v>0</v>
      </c>
    </row>
    <row r="67" spans="2:25" ht="24.75" customHeight="1">
      <c r="B67" s="573"/>
      <c r="C67" s="452"/>
      <c r="D67" s="453"/>
      <c r="E67" s="443"/>
      <c r="F67" s="296"/>
      <c r="G67" s="444"/>
      <c r="H67" s="445"/>
      <c r="I67" s="446"/>
      <c r="J67" s="447"/>
      <c r="K67" s="294"/>
      <c r="L67" s="296"/>
      <c r="M67" s="298"/>
      <c r="N67" s="578"/>
      <c r="O67" s="556"/>
      <c r="P67" s="564"/>
      <c r="Q67" s="578"/>
      <c r="R67" s="556"/>
      <c r="S67" s="564"/>
      <c r="T67" s="566"/>
      <c r="U67" s="554"/>
      <c r="V67" s="125"/>
      <c r="Y67" s="354"/>
    </row>
    <row r="68" spans="2:25" ht="24.75" customHeight="1">
      <c r="B68" s="126"/>
      <c r="C68" s="150" t="s">
        <v>65</v>
      </c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2">
        <f>SUM(N64:N67)</f>
        <v>0</v>
      </c>
      <c r="O68" s="148" t="s">
        <v>17</v>
      </c>
      <c r="P68" s="153">
        <f>SUM(P64:P67)</f>
        <v>0</v>
      </c>
      <c r="Q68" s="152">
        <f>SUM(Q64:Q67)</f>
        <v>0</v>
      </c>
      <c r="R68" s="154" t="s">
        <v>17</v>
      </c>
      <c r="S68" s="153">
        <f>SUM(S64:S67)</f>
        <v>0</v>
      </c>
      <c r="T68" s="122">
        <f>SUM(T64:T67)</f>
        <v>0</v>
      </c>
      <c r="U68" s="123">
        <f>SUM(U64:U67)</f>
        <v>0</v>
      </c>
      <c r="V68" s="110"/>
      <c r="Y68" s="354"/>
    </row>
    <row r="69" spans="2:27" ht="24.75" customHeight="1">
      <c r="B69" s="126"/>
      <c r="C69" s="8" t="s">
        <v>66</v>
      </c>
      <c r="D69" s="132" t="str">
        <f>IF(T68&gt;U68,D59,IF(U68&gt;T68,D60,IF(U68+T68=0," ","CHYBA ZADÁNÍ")))</f>
        <v> </v>
      </c>
      <c r="E69" s="127"/>
      <c r="F69" s="127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8"/>
      <c r="V69" s="133"/>
      <c r="AA69" s="134"/>
    </row>
    <row r="70" spans="2:22" ht="15">
      <c r="B70" s="126"/>
      <c r="C70" s="8" t="s">
        <v>67</v>
      </c>
      <c r="G70" s="135"/>
      <c r="H70" s="135"/>
      <c r="I70" s="135"/>
      <c r="J70" s="135"/>
      <c r="K70" s="135"/>
      <c r="L70" s="135"/>
      <c r="M70" s="135"/>
      <c r="N70" s="133"/>
      <c r="O70" s="133"/>
      <c r="Q70" s="136"/>
      <c r="R70" s="136"/>
      <c r="S70" s="135"/>
      <c r="T70" s="135"/>
      <c r="U70" s="135"/>
      <c r="V70" s="133"/>
    </row>
    <row r="71" spans="10:20" ht="15">
      <c r="J71" s="5" t="s">
        <v>52</v>
      </c>
      <c r="K71" s="5"/>
      <c r="L71" s="5"/>
      <c r="T71" s="5" t="s">
        <v>54</v>
      </c>
    </row>
    <row r="72" spans="3:21" ht="15">
      <c r="C72" s="94" t="s">
        <v>68</v>
      </c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</row>
    <row r="73" spans="3:21" ht="15"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</row>
    <row r="74" spans="3:21" ht="15"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</row>
    <row r="75" spans="3:21" ht="15"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</row>
    <row r="76" spans="2:21" ht="26.25">
      <c r="B76" s="109"/>
      <c r="C76" s="109"/>
      <c r="D76" s="109"/>
      <c r="E76" s="109"/>
      <c r="F76" s="137" t="s">
        <v>38</v>
      </c>
      <c r="G76" s="109"/>
      <c r="H76" s="138"/>
      <c r="I76" s="138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</row>
    <row r="77" spans="6:9" ht="26.25">
      <c r="F77" s="88"/>
      <c r="H77" s="89"/>
      <c r="I77" s="89"/>
    </row>
    <row r="78" spans="3:24" ht="21">
      <c r="C78" s="90" t="s">
        <v>39</v>
      </c>
      <c r="D78" s="91" t="s">
        <v>40</v>
      </c>
      <c r="E78" s="90"/>
      <c r="F78" s="90"/>
      <c r="G78" s="90"/>
      <c r="H78" s="90"/>
      <c r="I78" s="90"/>
      <c r="J78" s="90"/>
      <c r="K78" s="90"/>
      <c r="L78" s="90"/>
      <c r="P78" s="580" t="s">
        <v>41</v>
      </c>
      <c r="Q78" s="580"/>
      <c r="R78" s="92"/>
      <c r="S78" s="92"/>
      <c r="T78" s="581">
        <f>'Utkání-výsledky'!$K$1</f>
        <v>2015</v>
      </c>
      <c r="U78" s="581"/>
      <c r="X78" s="93" t="s">
        <v>0</v>
      </c>
    </row>
    <row r="79" spans="3:32" ht="18.75">
      <c r="C79" s="94" t="s">
        <v>42</v>
      </c>
      <c r="D79" s="139"/>
      <c r="N79" s="96">
        <v>2</v>
      </c>
      <c r="P79" s="582" t="str">
        <f>IF(N79=1,P81,IF(N79=2,P82,IF(N79=3,P83,IF(N79=4,P84,IF(N79=5,P85,IF(N79=6,P86," "))))))</f>
        <v>MUŽI  II.</v>
      </c>
      <c r="Q79" s="583"/>
      <c r="R79" s="583"/>
      <c r="S79" s="583"/>
      <c r="T79" s="583"/>
      <c r="U79" s="584"/>
      <c r="W79" s="97" t="s">
        <v>1</v>
      </c>
      <c r="X79" s="94" t="s">
        <v>2</v>
      </c>
      <c r="AA79" s="1" t="str">
        <f aca="true" t="shared" si="10" ref="AA79:AF79">AA4</f>
        <v>Muži I.</v>
      </c>
      <c r="AB79" s="1" t="str">
        <f t="shared" si="10"/>
        <v>Muži II. </v>
      </c>
      <c r="AC79" s="1" t="str">
        <f t="shared" si="10"/>
        <v>Neobsazeno</v>
      </c>
      <c r="AD79" s="1" t="str">
        <f t="shared" si="10"/>
        <v>Veterání I.</v>
      </c>
      <c r="AE79" s="1" t="str">
        <f t="shared" si="10"/>
        <v>Veterání II.</v>
      </c>
      <c r="AF79" s="1" t="str">
        <f t="shared" si="10"/>
        <v>Ženy</v>
      </c>
    </row>
    <row r="80" spans="3:21" ht="15">
      <c r="C80" s="94"/>
      <c r="D80" s="99"/>
      <c r="E80" s="99"/>
      <c r="F80" s="99"/>
      <c r="G80" s="94"/>
      <c r="H80" s="94"/>
      <c r="I80" s="94"/>
      <c r="J80" s="99"/>
      <c r="K80" s="99"/>
      <c r="L80" s="99"/>
      <c r="M80" s="94"/>
      <c r="N80" s="94"/>
      <c r="O80" s="94"/>
      <c r="P80" s="100"/>
      <c r="Q80" s="100"/>
      <c r="R80" s="100"/>
      <c r="S80" s="94"/>
      <c r="T80" s="94"/>
      <c r="U80" s="99"/>
    </row>
    <row r="81" spans="3:32" ht="15.75" customHeight="1">
      <c r="C81" s="94" t="s">
        <v>47</v>
      </c>
      <c r="D81" s="140" t="s">
        <v>185</v>
      </c>
      <c r="E81" s="101"/>
      <c r="F81" s="101"/>
      <c r="N81" s="102">
        <v>1</v>
      </c>
      <c r="P81" s="571" t="s">
        <v>48</v>
      </c>
      <c r="Q81" s="571"/>
      <c r="R81" s="571"/>
      <c r="S81" s="571"/>
      <c r="T81" s="571"/>
      <c r="U81" s="571"/>
      <c r="W81" s="103">
        <v>1</v>
      </c>
      <c r="X81" s="104" t="str">
        <f>IF($N$4=1,AA81,IF($N$4=2,AB81,IF($N$4=3,AC81,IF($N$4=4,AD81,IF($N$4=5,AE81,IF($N$4=6,AF81," "))))))</f>
        <v>Mexico</v>
      </c>
      <c r="AA81" s="1">
        <f aca="true" t="shared" si="11" ref="AA81:AE88">AA6</f>
        <v>0</v>
      </c>
      <c r="AB81" s="1" t="str">
        <f aca="true" t="shared" si="12" ref="AB81:AB90">AB56</f>
        <v>Mexico</v>
      </c>
      <c r="AC81" s="1">
        <f t="shared" si="11"/>
        <v>0</v>
      </c>
      <c r="AD81" s="1">
        <f t="shared" si="11"/>
        <v>0</v>
      </c>
      <c r="AE81" s="1">
        <f t="shared" si="11"/>
        <v>0</v>
      </c>
      <c r="AF81" s="1">
        <f aca="true" t="shared" si="13" ref="AF81:AF88">AF6</f>
        <v>0</v>
      </c>
    </row>
    <row r="82" spans="3:32" ht="15" customHeight="1">
      <c r="C82" s="94" t="s">
        <v>49</v>
      </c>
      <c r="D82" s="183">
        <v>42132</v>
      </c>
      <c r="E82" s="106"/>
      <c r="F82" s="106"/>
      <c r="N82" s="102">
        <v>2</v>
      </c>
      <c r="P82" s="570" t="s">
        <v>50</v>
      </c>
      <c r="Q82" s="571"/>
      <c r="R82" s="571"/>
      <c r="S82" s="571"/>
      <c r="T82" s="571"/>
      <c r="U82" s="571"/>
      <c r="W82" s="103">
        <v>2</v>
      </c>
      <c r="X82" s="104" t="str">
        <f aca="true" t="shared" si="14" ref="X82:X88">IF($N$4=1,AA82,IF($N$4=2,AB82,IF($N$4=3,AC82,IF($N$4=4,AD82,IF($N$4=5,AE82,IF($N$4=6,AF82," "))))))</f>
        <v>Stará Ves</v>
      </c>
      <c r="AA82" s="1">
        <f t="shared" si="11"/>
        <v>0</v>
      </c>
      <c r="AB82" s="1" t="str">
        <f t="shared" si="12"/>
        <v>Stará Ves</v>
      </c>
      <c r="AC82" s="1">
        <f t="shared" si="11"/>
        <v>0</v>
      </c>
      <c r="AD82" s="1">
        <f t="shared" si="11"/>
        <v>0</v>
      </c>
      <c r="AE82" s="1">
        <f t="shared" si="11"/>
        <v>0</v>
      </c>
      <c r="AF82" s="1">
        <f t="shared" si="13"/>
        <v>0</v>
      </c>
    </row>
    <row r="83" spans="3:32" ht="15" customHeight="1">
      <c r="C83" s="94"/>
      <c r="N83" s="102">
        <v>3</v>
      </c>
      <c r="P83" s="570" t="s">
        <v>109</v>
      </c>
      <c r="Q83" s="571"/>
      <c r="R83" s="571"/>
      <c r="S83" s="571"/>
      <c r="T83" s="571"/>
      <c r="U83" s="571"/>
      <c r="W83" s="103">
        <v>3</v>
      </c>
      <c r="X83" s="104" t="str">
        <f t="shared" si="14"/>
        <v>Hukvaldy</v>
      </c>
      <c r="AA83" s="1">
        <f t="shared" si="11"/>
        <v>0</v>
      </c>
      <c r="AB83" s="1" t="str">
        <f t="shared" si="12"/>
        <v>Hukvaldy</v>
      </c>
      <c r="AC83" s="1">
        <f t="shared" si="11"/>
        <v>0</v>
      </c>
      <c r="AD83" s="1">
        <f t="shared" si="11"/>
        <v>0</v>
      </c>
      <c r="AE83" s="1">
        <f t="shared" si="11"/>
        <v>0</v>
      </c>
      <c r="AF83" s="1">
        <f t="shared" si="13"/>
        <v>0</v>
      </c>
    </row>
    <row r="84" spans="2:32" ht="18.75">
      <c r="B84" s="107">
        <v>1</v>
      </c>
      <c r="C84" s="90" t="s">
        <v>52</v>
      </c>
      <c r="D84" s="307" t="str">
        <f>VLOOKUP(B84,W81:X90,2)</f>
        <v>Mexico</v>
      </c>
      <c r="E84" s="305"/>
      <c r="F84" s="305"/>
      <c r="G84" s="305"/>
      <c r="H84" s="305"/>
      <c r="I84" s="306"/>
      <c r="N84" s="102">
        <v>4</v>
      </c>
      <c r="P84" s="574" t="s">
        <v>51</v>
      </c>
      <c r="Q84" s="574"/>
      <c r="R84" s="574"/>
      <c r="S84" s="574"/>
      <c r="T84" s="574"/>
      <c r="U84" s="574"/>
      <c r="W84" s="103">
        <v>4</v>
      </c>
      <c r="X84" s="104" t="str">
        <f t="shared" si="14"/>
        <v>Hrabová</v>
      </c>
      <c r="AA84" s="1">
        <f t="shared" si="11"/>
        <v>0</v>
      </c>
      <c r="AB84" s="1" t="str">
        <f t="shared" si="12"/>
        <v>Hrabová</v>
      </c>
      <c r="AC84" s="1">
        <f t="shared" si="11"/>
        <v>0</v>
      </c>
      <c r="AD84" s="1">
        <f t="shared" si="11"/>
        <v>0</v>
      </c>
      <c r="AE84" s="1">
        <f t="shared" si="11"/>
        <v>0</v>
      </c>
      <c r="AF84" s="1">
        <f t="shared" si="13"/>
        <v>0</v>
      </c>
    </row>
    <row r="85" spans="2:32" ht="18.75">
      <c r="B85" s="107">
        <v>4</v>
      </c>
      <c r="C85" s="90" t="s">
        <v>54</v>
      </c>
      <c r="D85" s="307" t="str">
        <f>VLOOKUP(B85,W81:X90,2)</f>
        <v>Hrabová</v>
      </c>
      <c r="E85" s="305"/>
      <c r="F85" s="305"/>
      <c r="G85" s="305"/>
      <c r="H85" s="305"/>
      <c r="I85" s="306"/>
      <c r="N85" s="102">
        <v>5</v>
      </c>
      <c r="P85" s="574" t="s">
        <v>53</v>
      </c>
      <c r="Q85" s="574"/>
      <c r="R85" s="574"/>
      <c r="S85" s="574"/>
      <c r="T85" s="574"/>
      <c r="U85" s="574"/>
      <c r="W85" s="103">
        <v>5</v>
      </c>
      <c r="X85" s="104" t="str">
        <f t="shared" si="14"/>
        <v>Hrabůvka B</v>
      </c>
      <c r="AA85" s="1">
        <f t="shared" si="11"/>
        <v>0</v>
      </c>
      <c r="AB85" s="1" t="str">
        <f t="shared" si="12"/>
        <v>Hrabůvka B</v>
      </c>
      <c r="AC85" s="1">
        <f t="shared" si="11"/>
        <v>0</v>
      </c>
      <c r="AD85" s="1">
        <f t="shared" si="11"/>
        <v>0</v>
      </c>
      <c r="AE85" s="1">
        <f t="shared" si="11"/>
        <v>0</v>
      </c>
      <c r="AF85" s="1">
        <f t="shared" si="13"/>
        <v>0</v>
      </c>
    </row>
    <row r="86" spans="14:32" ht="15">
      <c r="N86" s="102">
        <v>6</v>
      </c>
      <c r="P86" s="574" t="s">
        <v>55</v>
      </c>
      <c r="Q86" s="574"/>
      <c r="R86" s="574"/>
      <c r="S86" s="574"/>
      <c r="T86" s="574"/>
      <c r="U86" s="574"/>
      <c r="W86" s="103">
        <v>6</v>
      </c>
      <c r="X86" s="104" t="str">
        <f t="shared" si="14"/>
        <v>Výškovice B</v>
      </c>
      <c r="AA86" s="1">
        <f t="shared" si="11"/>
        <v>0</v>
      </c>
      <c r="AB86" s="1" t="str">
        <f t="shared" si="12"/>
        <v>Výškovice B</v>
      </c>
      <c r="AC86" s="1">
        <f t="shared" si="11"/>
        <v>0</v>
      </c>
      <c r="AD86" s="1">
        <f t="shared" si="11"/>
        <v>0</v>
      </c>
      <c r="AE86" s="1">
        <f t="shared" si="11"/>
        <v>0</v>
      </c>
      <c r="AF86" s="1">
        <f t="shared" si="13"/>
        <v>0</v>
      </c>
    </row>
    <row r="87" spans="3:32" ht="15">
      <c r="C87" s="108" t="s">
        <v>56</v>
      </c>
      <c r="D87" s="109"/>
      <c r="E87" s="575" t="s">
        <v>57</v>
      </c>
      <c r="F87" s="576"/>
      <c r="G87" s="576"/>
      <c r="H87" s="576"/>
      <c r="I87" s="576"/>
      <c r="J87" s="576"/>
      <c r="K87" s="576"/>
      <c r="L87" s="576"/>
      <c r="M87" s="576"/>
      <c r="N87" s="576" t="s">
        <v>58</v>
      </c>
      <c r="O87" s="576"/>
      <c r="P87" s="576"/>
      <c r="Q87" s="576"/>
      <c r="R87" s="576"/>
      <c r="S87" s="576"/>
      <c r="T87" s="576"/>
      <c r="U87" s="576"/>
      <c r="V87" s="110"/>
      <c r="W87" s="103">
        <v>7</v>
      </c>
      <c r="X87" s="104" t="str">
        <f t="shared" si="14"/>
        <v>Krmelín B</v>
      </c>
      <c r="AA87" s="1">
        <f t="shared" si="11"/>
        <v>0</v>
      </c>
      <c r="AB87" s="1" t="str">
        <f t="shared" si="12"/>
        <v>Krmelín B</v>
      </c>
      <c r="AC87" s="1">
        <f t="shared" si="11"/>
        <v>0</v>
      </c>
      <c r="AD87" s="1">
        <f t="shared" si="11"/>
        <v>0</v>
      </c>
      <c r="AE87" s="1">
        <f t="shared" si="11"/>
        <v>0</v>
      </c>
      <c r="AF87" s="1">
        <f t="shared" si="13"/>
        <v>0</v>
      </c>
    </row>
    <row r="88" spans="2:38" ht="15">
      <c r="B88" s="112"/>
      <c r="C88" s="113" t="s">
        <v>7</v>
      </c>
      <c r="D88" s="114" t="s">
        <v>8</v>
      </c>
      <c r="E88" s="579" t="s">
        <v>59</v>
      </c>
      <c r="F88" s="568"/>
      <c r="G88" s="569"/>
      <c r="H88" s="567" t="s">
        <v>60</v>
      </c>
      <c r="I88" s="568"/>
      <c r="J88" s="569" t="s">
        <v>60</v>
      </c>
      <c r="K88" s="567" t="s">
        <v>61</v>
      </c>
      <c r="L88" s="568"/>
      <c r="M88" s="568" t="s">
        <v>61</v>
      </c>
      <c r="N88" s="567" t="s">
        <v>62</v>
      </c>
      <c r="O88" s="568"/>
      <c r="P88" s="569"/>
      <c r="Q88" s="567" t="s">
        <v>63</v>
      </c>
      <c r="R88" s="568"/>
      <c r="S88" s="569"/>
      <c r="T88" s="115" t="s">
        <v>64</v>
      </c>
      <c r="U88" s="116"/>
      <c r="V88" s="117"/>
      <c r="W88" s="103">
        <v>8</v>
      </c>
      <c r="X88" s="104" t="str">
        <f t="shared" si="14"/>
        <v>Volný LOS</v>
      </c>
      <c r="AA88" s="1">
        <f t="shared" si="11"/>
        <v>0</v>
      </c>
      <c r="AB88" s="1" t="str">
        <f t="shared" si="12"/>
        <v>Volný LOS</v>
      </c>
      <c r="AC88" s="1">
        <f t="shared" si="11"/>
        <v>0</v>
      </c>
      <c r="AD88" s="1">
        <f t="shared" si="11"/>
        <v>0</v>
      </c>
      <c r="AE88" s="1">
        <f t="shared" si="11"/>
        <v>0</v>
      </c>
      <c r="AF88" s="1">
        <f t="shared" si="13"/>
        <v>0</v>
      </c>
      <c r="AG88" s="9" t="s">
        <v>59</v>
      </c>
      <c r="AH88" s="9" t="s">
        <v>60</v>
      </c>
      <c r="AI88" s="9" t="s">
        <v>61</v>
      </c>
      <c r="AJ88" s="9" t="s">
        <v>59</v>
      </c>
      <c r="AK88" s="9" t="s">
        <v>60</v>
      </c>
      <c r="AL88" s="9" t="s">
        <v>61</v>
      </c>
    </row>
    <row r="89" spans="2:38" ht="24.75" customHeight="1">
      <c r="B89" s="118" t="s">
        <v>59</v>
      </c>
      <c r="C89" s="435" t="s">
        <v>187</v>
      </c>
      <c r="D89" s="428" t="s">
        <v>195</v>
      </c>
      <c r="E89" s="429">
        <v>6</v>
      </c>
      <c r="F89" s="144" t="s">
        <v>17</v>
      </c>
      <c r="G89" s="430">
        <v>0</v>
      </c>
      <c r="H89" s="231">
        <v>6</v>
      </c>
      <c r="I89" s="232" t="s">
        <v>17</v>
      </c>
      <c r="J89" s="431">
        <v>2</v>
      </c>
      <c r="K89" s="145"/>
      <c r="L89" s="144" t="s">
        <v>17</v>
      </c>
      <c r="M89" s="233"/>
      <c r="N89" s="147">
        <f>E89+H89+K89</f>
        <v>12</v>
      </c>
      <c r="O89" s="148" t="s">
        <v>17</v>
      </c>
      <c r="P89" s="149">
        <f>G89+J89+M89</f>
        <v>2</v>
      </c>
      <c r="Q89" s="147">
        <f>SUM(AG89:AI89)</f>
        <v>2</v>
      </c>
      <c r="R89" s="148" t="s">
        <v>17</v>
      </c>
      <c r="S89" s="149">
        <f>SUM(AJ89:AL89)</f>
        <v>0</v>
      </c>
      <c r="T89" s="122">
        <f>IF(Q89&gt;S89,1,0)</f>
        <v>1</v>
      </c>
      <c r="U89" s="123">
        <f>IF(S89&gt;Q89,1,0)</f>
        <v>0</v>
      </c>
      <c r="V89" s="110"/>
      <c r="W89" s="103">
        <v>9</v>
      </c>
      <c r="X89" s="104" t="str">
        <f>IF($N$4=1,AA89,IF($N$4=2,AB89,IF($N$4=3,AC89,IF($N$4=4,AD89,IF($N$4=5,AE89,IF($N$4=6,AF89," "))))))</f>
        <v>Nová Bělá</v>
      </c>
      <c r="AB89" s="1" t="str">
        <f t="shared" si="12"/>
        <v>Nová Bělá</v>
      </c>
      <c r="AG89" s="124">
        <f>IF(E89&gt;G89,1,0)</f>
        <v>1</v>
      </c>
      <c r="AH89" s="124">
        <f>IF(H89&gt;J89,1,0)</f>
        <v>1</v>
      </c>
      <c r="AI89" s="124">
        <f>IF(K89+M89&gt;0,IF(K89&gt;M89,1,0),0)</f>
        <v>0</v>
      </c>
      <c r="AJ89" s="124">
        <f>IF(G89&gt;E89,1,0)</f>
        <v>0</v>
      </c>
      <c r="AK89" s="124">
        <f>IF(J89&gt;H89,1,0)</f>
        <v>0</v>
      </c>
      <c r="AL89" s="124">
        <f>IF(K89+M89&gt;0,IF(M89&gt;K89,1,0),0)</f>
        <v>0</v>
      </c>
    </row>
    <row r="90" spans="2:38" ht="24.75" customHeight="1">
      <c r="B90" s="118" t="s">
        <v>60</v>
      </c>
      <c r="C90" s="432" t="s">
        <v>189</v>
      </c>
      <c r="D90" s="433" t="s">
        <v>196</v>
      </c>
      <c r="E90" s="434">
        <v>6</v>
      </c>
      <c r="F90" s="232" t="s">
        <v>17</v>
      </c>
      <c r="G90" s="431">
        <v>4</v>
      </c>
      <c r="H90" s="145">
        <v>6</v>
      </c>
      <c r="I90" s="144" t="s">
        <v>17</v>
      </c>
      <c r="J90" s="430">
        <v>1</v>
      </c>
      <c r="K90" s="231"/>
      <c r="L90" s="232" t="s">
        <v>17</v>
      </c>
      <c r="M90" s="146"/>
      <c r="N90" s="147">
        <f>E90+H90+K90</f>
        <v>12</v>
      </c>
      <c r="O90" s="148" t="s">
        <v>17</v>
      </c>
      <c r="P90" s="149">
        <f>G90+J90+M90</f>
        <v>5</v>
      </c>
      <c r="Q90" s="147">
        <f>SUM(AG90:AI90)</f>
        <v>2</v>
      </c>
      <c r="R90" s="148" t="s">
        <v>17</v>
      </c>
      <c r="S90" s="149">
        <f>SUM(AJ90:AL90)</f>
        <v>0</v>
      </c>
      <c r="T90" s="122">
        <f>IF(Q90&gt;S90,1,0)</f>
        <v>1</v>
      </c>
      <c r="U90" s="123">
        <f>IF(S90&gt;Q90,1,0)</f>
        <v>0</v>
      </c>
      <c r="V90" s="110"/>
      <c r="W90" s="103">
        <v>10</v>
      </c>
      <c r="X90" s="104" t="str">
        <f>IF($N$4=1,AA90,IF($N$4=2,AB90,IF($N$4=3,AC90,IF($N$4=4,AD90,IF($N$4=5,AE90,IF($N$4=6,AF90," "))))))</f>
        <v>Proskovice B</v>
      </c>
      <c r="AB90" s="1" t="str">
        <f t="shared" si="12"/>
        <v>Proskovice B</v>
      </c>
      <c r="AG90" s="124">
        <f>IF(E90&gt;G90,1,0)</f>
        <v>1</v>
      </c>
      <c r="AH90" s="124">
        <f>IF(H90&gt;J90,1,0)</f>
        <v>1</v>
      </c>
      <c r="AI90" s="124">
        <f>IF(K90+M90&gt;0,IF(K90&gt;M90,1,0),0)</f>
        <v>0</v>
      </c>
      <c r="AJ90" s="124">
        <f>IF(G90&gt;E90,1,0)</f>
        <v>0</v>
      </c>
      <c r="AK90" s="124">
        <f>IF(J90&gt;H90,1,0)</f>
        <v>0</v>
      </c>
      <c r="AL90" s="124">
        <f>IF(K90+M90&gt;0,IF(M90&gt;K90,1,0),0)</f>
        <v>0</v>
      </c>
    </row>
    <row r="91" spans="2:38" ht="24.75" customHeight="1">
      <c r="B91" s="572" t="s">
        <v>61</v>
      </c>
      <c r="C91" s="435" t="s">
        <v>186</v>
      </c>
      <c r="D91" s="428" t="s">
        <v>195</v>
      </c>
      <c r="E91" s="593">
        <v>6</v>
      </c>
      <c r="F91" s="591" t="s">
        <v>17</v>
      </c>
      <c r="G91" s="595">
        <v>3</v>
      </c>
      <c r="H91" s="597">
        <v>4</v>
      </c>
      <c r="I91" s="599" t="s">
        <v>17</v>
      </c>
      <c r="J91" s="601">
        <v>6</v>
      </c>
      <c r="K91" s="589">
        <v>6</v>
      </c>
      <c r="L91" s="591" t="s">
        <v>17</v>
      </c>
      <c r="M91" s="605">
        <v>7</v>
      </c>
      <c r="N91" s="559">
        <f>E91+H91+K91</f>
        <v>16</v>
      </c>
      <c r="O91" s="561" t="s">
        <v>17</v>
      </c>
      <c r="P91" s="557">
        <f>G91+J91+M91</f>
        <v>16</v>
      </c>
      <c r="Q91" s="559">
        <f>SUM(AG91:AI91)</f>
        <v>1</v>
      </c>
      <c r="R91" s="561" t="s">
        <v>17</v>
      </c>
      <c r="S91" s="557">
        <f>SUM(AJ91:AL91)</f>
        <v>2</v>
      </c>
      <c r="T91" s="565">
        <f>IF(Q91&gt;S91,1,0)</f>
        <v>0</v>
      </c>
      <c r="U91" s="553">
        <f>IF(S91&gt;Q91,1,0)</f>
        <v>1</v>
      </c>
      <c r="V91" s="125"/>
      <c r="Y91" s="354"/>
      <c r="AG91" s="124">
        <f>IF(E91&gt;G91,1,0)</f>
        <v>1</v>
      </c>
      <c r="AH91" s="124">
        <f>IF(H91&gt;J91,1,0)</f>
        <v>0</v>
      </c>
      <c r="AI91" s="124">
        <f>IF(K91+M91&gt;0,IF(K91&gt;M91,1,0),0)</f>
        <v>0</v>
      </c>
      <c r="AJ91" s="124">
        <f>IF(G91&gt;E91,1,0)</f>
        <v>0</v>
      </c>
      <c r="AK91" s="124">
        <f>IF(J91&gt;H91,1,0)</f>
        <v>1</v>
      </c>
      <c r="AL91" s="124">
        <f>IF(K91+M91&gt;0,IF(M91&gt;K91,1,0),0)</f>
        <v>1</v>
      </c>
    </row>
    <row r="92" spans="2:25" ht="24.75" customHeight="1">
      <c r="B92" s="573"/>
      <c r="C92" s="441" t="s">
        <v>190</v>
      </c>
      <c r="D92" s="442" t="s">
        <v>196</v>
      </c>
      <c r="E92" s="594"/>
      <c r="F92" s="592"/>
      <c r="G92" s="596"/>
      <c r="H92" s="598"/>
      <c r="I92" s="600"/>
      <c r="J92" s="602"/>
      <c r="K92" s="590"/>
      <c r="L92" s="592"/>
      <c r="M92" s="606"/>
      <c r="N92" s="578"/>
      <c r="O92" s="556"/>
      <c r="P92" s="564"/>
      <c r="Q92" s="578"/>
      <c r="R92" s="556"/>
      <c r="S92" s="564"/>
      <c r="T92" s="566"/>
      <c r="U92" s="554"/>
      <c r="V92" s="125"/>
      <c r="X92" s="65"/>
      <c r="Y92" s="354"/>
    </row>
    <row r="93" spans="2:25" ht="24.75" customHeight="1">
      <c r="B93" s="126"/>
      <c r="C93" s="150" t="s">
        <v>65</v>
      </c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2">
        <f>SUM(N89:N92)</f>
        <v>40</v>
      </c>
      <c r="O93" s="148" t="s">
        <v>17</v>
      </c>
      <c r="P93" s="153">
        <f>SUM(P89:P92)</f>
        <v>23</v>
      </c>
      <c r="Q93" s="152">
        <f>SUM(Q89:Q92)</f>
        <v>5</v>
      </c>
      <c r="R93" s="154" t="s">
        <v>17</v>
      </c>
      <c r="S93" s="153">
        <f>SUM(S89:S92)</f>
        <v>2</v>
      </c>
      <c r="T93" s="122">
        <f>SUM(T89:T92)</f>
        <v>2</v>
      </c>
      <c r="U93" s="123">
        <f>SUM(U89:U92)</f>
        <v>1</v>
      </c>
      <c r="V93" s="110"/>
      <c r="Y93" s="354"/>
    </row>
    <row r="94" spans="2:22" ht="24.75" customHeight="1">
      <c r="B94" s="126"/>
      <c r="C94" s="175" t="s">
        <v>66</v>
      </c>
      <c r="D94" s="174" t="str">
        <f>IF(T93&gt;U93,D84,IF(U93&gt;T93,D85,IF(U93+T93=0," ","CHYBA ZADÁNÍ")))</f>
        <v>Mexico</v>
      </c>
      <c r="E94" s="150"/>
      <c r="F94" s="150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75"/>
      <c r="V94" s="133"/>
    </row>
    <row r="95" spans="2:22" ht="24.75" customHeight="1">
      <c r="B95" s="126"/>
      <c r="C95" s="8" t="s">
        <v>67</v>
      </c>
      <c r="G95" s="135"/>
      <c r="H95" s="135"/>
      <c r="I95" s="135"/>
      <c r="J95" s="135"/>
      <c r="K95" s="135"/>
      <c r="L95" s="135"/>
      <c r="M95" s="135"/>
      <c r="N95" s="133"/>
      <c r="O95" s="133"/>
      <c r="Q95" s="136"/>
      <c r="R95" s="136"/>
      <c r="S95" s="135"/>
      <c r="T95" s="135"/>
      <c r="U95" s="135"/>
      <c r="V95" s="133"/>
    </row>
    <row r="96" spans="3:21" ht="15">
      <c r="C96" s="136"/>
      <c r="D96" s="136"/>
      <c r="E96" s="136"/>
      <c r="F96" s="136"/>
      <c r="G96" s="136"/>
      <c r="H96" s="136"/>
      <c r="I96" s="136"/>
      <c r="J96" s="141" t="s">
        <v>52</v>
      </c>
      <c r="K96" s="141"/>
      <c r="L96" s="141"/>
      <c r="M96" s="136"/>
      <c r="N96" s="136"/>
      <c r="O96" s="136"/>
      <c r="P96" s="136"/>
      <c r="Q96" s="136"/>
      <c r="R96" s="136"/>
      <c r="S96" s="136"/>
      <c r="T96" s="141" t="s">
        <v>54</v>
      </c>
      <c r="U96" s="136"/>
    </row>
    <row r="97" spans="3:21" ht="15">
      <c r="C97" s="142" t="s">
        <v>68</v>
      </c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</row>
    <row r="101" spans="2:21" ht="26.25">
      <c r="B101" s="109"/>
      <c r="C101" s="109"/>
      <c r="D101" s="109"/>
      <c r="E101" s="109"/>
      <c r="F101" s="137" t="s">
        <v>38</v>
      </c>
      <c r="G101" s="109"/>
      <c r="H101" s="138"/>
      <c r="I101" s="138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</row>
    <row r="102" spans="6:9" ht="26.25">
      <c r="F102" s="88"/>
      <c r="H102" s="89"/>
      <c r="I102" s="89"/>
    </row>
    <row r="103" spans="3:24" ht="21">
      <c r="C103" s="90" t="s">
        <v>39</v>
      </c>
      <c r="D103" s="91" t="s">
        <v>40</v>
      </c>
      <c r="E103" s="90"/>
      <c r="F103" s="90"/>
      <c r="G103" s="90"/>
      <c r="H103" s="90"/>
      <c r="I103" s="90"/>
      <c r="J103" s="90"/>
      <c r="K103" s="90"/>
      <c r="L103" s="90"/>
      <c r="P103" s="580" t="s">
        <v>41</v>
      </c>
      <c r="Q103" s="580"/>
      <c r="R103" s="92"/>
      <c r="S103" s="92"/>
      <c r="T103" s="581">
        <f>'Utkání-výsledky'!$K$1</f>
        <v>2015</v>
      </c>
      <c r="U103" s="581"/>
      <c r="X103" s="93" t="s">
        <v>0</v>
      </c>
    </row>
    <row r="104" spans="3:32" ht="18.75">
      <c r="C104" s="94" t="s">
        <v>42</v>
      </c>
      <c r="D104" s="139"/>
      <c r="N104" s="96">
        <v>2</v>
      </c>
      <c r="P104" s="582" t="str">
        <f>IF(N104=1,P106,IF(N104=2,P107,IF(N104=3,P108,IF(N104=4,P109,IF(N104=5,P110,IF(N104=6,P111," "))))))</f>
        <v>MUŽI  II.</v>
      </c>
      <c r="Q104" s="583"/>
      <c r="R104" s="583"/>
      <c r="S104" s="583"/>
      <c r="T104" s="583"/>
      <c r="U104" s="584"/>
      <c r="W104" s="97" t="s">
        <v>1</v>
      </c>
      <c r="X104" s="94" t="s">
        <v>2</v>
      </c>
      <c r="AA104" s="1" t="str">
        <f aca="true" t="shared" si="15" ref="AA104:AF104">AA29</f>
        <v>Muži I.</v>
      </c>
      <c r="AB104" s="1" t="str">
        <f t="shared" si="15"/>
        <v>Muži II. </v>
      </c>
      <c r="AC104" s="1" t="str">
        <f t="shared" si="15"/>
        <v>Neobsazeno</v>
      </c>
      <c r="AD104" s="1" t="str">
        <f t="shared" si="15"/>
        <v>Veterání I.</v>
      </c>
      <c r="AE104" s="1" t="str">
        <f t="shared" si="15"/>
        <v>Veterání II.</v>
      </c>
      <c r="AF104" s="1" t="str">
        <f t="shared" si="15"/>
        <v>Ženy</v>
      </c>
    </row>
    <row r="105" spans="3:21" ht="15">
      <c r="C105" s="94"/>
      <c r="D105" s="99"/>
      <c r="E105" s="99"/>
      <c r="F105" s="99"/>
      <c r="G105" s="94"/>
      <c r="H105" s="94"/>
      <c r="I105" s="94"/>
      <c r="J105" s="99"/>
      <c r="K105" s="99"/>
      <c r="L105" s="99"/>
      <c r="M105" s="94"/>
      <c r="N105" s="94"/>
      <c r="O105" s="94"/>
      <c r="P105" s="100"/>
      <c r="Q105" s="100"/>
      <c r="R105" s="100"/>
      <c r="S105" s="94"/>
      <c r="T105" s="94"/>
      <c r="U105" s="99"/>
    </row>
    <row r="106" spans="3:32" ht="15.75">
      <c r="C106" s="94" t="s">
        <v>47</v>
      </c>
      <c r="D106" s="140"/>
      <c r="E106" s="101"/>
      <c r="F106" s="101"/>
      <c r="N106" s="102">
        <v>1</v>
      </c>
      <c r="P106" s="571" t="s">
        <v>48</v>
      </c>
      <c r="Q106" s="571"/>
      <c r="R106" s="571"/>
      <c r="S106" s="571"/>
      <c r="T106" s="571"/>
      <c r="U106" s="571"/>
      <c r="W106" s="103">
        <v>1</v>
      </c>
      <c r="X106" s="104" t="str">
        <f>IF($N$4=1,AA106,IF($N$4=2,AB106,IF($N$4=3,AC106,IF($N$4=4,AD106,IF($N$4=5,AE106,IF($N$4=6,AF106," "))))))</f>
        <v>Mexico</v>
      </c>
      <c r="AA106" s="1">
        <f aca="true" t="shared" si="16" ref="AA106:AF113">AA31</f>
        <v>0</v>
      </c>
      <c r="AB106" s="1" t="str">
        <f aca="true" t="shared" si="17" ref="AB106:AB115">AB81</f>
        <v>Mexico</v>
      </c>
      <c r="AC106" s="1">
        <f t="shared" si="16"/>
        <v>0</v>
      </c>
      <c r="AD106" s="1">
        <f t="shared" si="16"/>
        <v>0</v>
      </c>
      <c r="AE106" s="1">
        <f t="shared" si="16"/>
        <v>0</v>
      </c>
      <c r="AF106" s="1">
        <f t="shared" si="16"/>
        <v>0</v>
      </c>
    </row>
    <row r="107" spans="3:32" ht="15">
      <c r="C107" s="94" t="s">
        <v>49</v>
      </c>
      <c r="D107" s="105"/>
      <c r="E107" s="106"/>
      <c r="F107" s="106"/>
      <c r="N107" s="102">
        <v>2</v>
      </c>
      <c r="P107" s="570" t="s">
        <v>50</v>
      </c>
      <c r="Q107" s="571"/>
      <c r="R107" s="571"/>
      <c r="S107" s="571"/>
      <c r="T107" s="571"/>
      <c r="U107" s="571"/>
      <c r="W107" s="103">
        <v>2</v>
      </c>
      <c r="X107" s="104" t="str">
        <f aca="true" t="shared" si="18" ref="X107:X113">IF($N$4=1,AA107,IF($N$4=2,AB107,IF($N$4=3,AC107,IF($N$4=4,AD107,IF($N$4=5,AE107,IF($N$4=6,AF107," "))))))</f>
        <v>Stará Ves</v>
      </c>
      <c r="AA107" s="1">
        <f t="shared" si="16"/>
        <v>0</v>
      </c>
      <c r="AB107" s="1" t="str">
        <f t="shared" si="17"/>
        <v>Stará Ves</v>
      </c>
      <c r="AC107" s="1">
        <f t="shared" si="16"/>
        <v>0</v>
      </c>
      <c r="AD107" s="1">
        <f t="shared" si="16"/>
        <v>0</v>
      </c>
      <c r="AE107" s="1">
        <f t="shared" si="16"/>
        <v>0</v>
      </c>
      <c r="AF107" s="1">
        <f t="shared" si="16"/>
        <v>0</v>
      </c>
    </row>
    <row r="108" spans="3:32" ht="15">
      <c r="C108" s="94"/>
      <c r="N108" s="102">
        <v>3</v>
      </c>
      <c r="P108" s="570" t="s">
        <v>109</v>
      </c>
      <c r="Q108" s="571"/>
      <c r="R108" s="571"/>
      <c r="S108" s="571"/>
      <c r="T108" s="571"/>
      <c r="U108" s="571"/>
      <c r="W108" s="103">
        <v>3</v>
      </c>
      <c r="X108" s="104" t="str">
        <f t="shared" si="18"/>
        <v>Hukvaldy</v>
      </c>
      <c r="AA108" s="1">
        <f t="shared" si="16"/>
        <v>0</v>
      </c>
      <c r="AB108" s="1" t="str">
        <f t="shared" si="17"/>
        <v>Hukvaldy</v>
      </c>
      <c r="AC108" s="1">
        <f t="shared" si="16"/>
        <v>0</v>
      </c>
      <c r="AD108" s="1">
        <f t="shared" si="16"/>
        <v>0</v>
      </c>
      <c r="AE108" s="1">
        <f t="shared" si="16"/>
        <v>0</v>
      </c>
      <c r="AF108" s="1">
        <f t="shared" si="16"/>
        <v>0</v>
      </c>
    </row>
    <row r="109" spans="2:32" ht="18.75">
      <c r="B109" s="107">
        <v>2</v>
      </c>
      <c r="C109" s="90" t="s">
        <v>52</v>
      </c>
      <c r="D109" s="307" t="str">
        <f>VLOOKUP(B109,W106:X115,2)</f>
        <v>Stará Ves</v>
      </c>
      <c r="E109" s="305"/>
      <c r="F109" s="305"/>
      <c r="G109" s="305"/>
      <c r="H109" s="305"/>
      <c r="I109" s="306"/>
      <c r="N109" s="102">
        <v>4</v>
      </c>
      <c r="P109" s="574" t="s">
        <v>51</v>
      </c>
      <c r="Q109" s="574"/>
      <c r="R109" s="574"/>
      <c r="S109" s="574"/>
      <c r="T109" s="574"/>
      <c r="U109" s="574"/>
      <c r="W109" s="103">
        <v>4</v>
      </c>
      <c r="X109" s="104" t="str">
        <f t="shared" si="18"/>
        <v>Hrabová</v>
      </c>
      <c r="AA109" s="1">
        <f t="shared" si="16"/>
        <v>0</v>
      </c>
      <c r="AB109" s="1" t="str">
        <f t="shared" si="17"/>
        <v>Hrabová</v>
      </c>
      <c r="AC109" s="1">
        <f t="shared" si="16"/>
        <v>0</v>
      </c>
      <c r="AD109" s="1">
        <f t="shared" si="16"/>
        <v>0</v>
      </c>
      <c r="AE109" s="1">
        <f t="shared" si="16"/>
        <v>0</v>
      </c>
      <c r="AF109" s="1">
        <f t="shared" si="16"/>
        <v>0</v>
      </c>
    </row>
    <row r="110" spans="2:32" ht="18.75">
      <c r="B110" s="107">
        <v>3</v>
      </c>
      <c r="C110" s="90" t="s">
        <v>54</v>
      </c>
      <c r="D110" s="307" t="str">
        <f>VLOOKUP(B110,W106:X115,2)</f>
        <v>Hukvaldy</v>
      </c>
      <c r="E110" s="305"/>
      <c r="F110" s="305"/>
      <c r="G110" s="305"/>
      <c r="H110" s="305"/>
      <c r="I110" s="306"/>
      <c r="N110" s="102">
        <v>5</v>
      </c>
      <c r="P110" s="574" t="s">
        <v>53</v>
      </c>
      <c r="Q110" s="574"/>
      <c r="R110" s="574"/>
      <c r="S110" s="574"/>
      <c r="T110" s="574"/>
      <c r="U110" s="574"/>
      <c r="W110" s="103">
        <v>5</v>
      </c>
      <c r="X110" s="104" t="str">
        <f t="shared" si="18"/>
        <v>Hrabůvka B</v>
      </c>
      <c r="AA110" s="1">
        <f t="shared" si="16"/>
        <v>0</v>
      </c>
      <c r="AB110" s="1" t="str">
        <f t="shared" si="17"/>
        <v>Hrabůvka B</v>
      </c>
      <c r="AC110" s="1">
        <f t="shared" si="16"/>
        <v>0</v>
      </c>
      <c r="AD110" s="1">
        <f t="shared" si="16"/>
        <v>0</v>
      </c>
      <c r="AE110" s="1">
        <f t="shared" si="16"/>
        <v>0</v>
      </c>
      <c r="AF110" s="1">
        <f t="shared" si="16"/>
        <v>0</v>
      </c>
    </row>
    <row r="111" spans="14:32" ht="15">
      <c r="N111" s="102">
        <v>6</v>
      </c>
      <c r="P111" s="574" t="s">
        <v>55</v>
      </c>
      <c r="Q111" s="574"/>
      <c r="R111" s="574"/>
      <c r="S111" s="574"/>
      <c r="T111" s="574"/>
      <c r="U111" s="574"/>
      <c r="W111" s="103">
        <v>6</v>
      </c>
      <c r="X111" s="104" t="str">
        <f t="shared" si="18"/>
        <v>Výškovice B</v>
      </c>
      <c r="AA111" s="1">
        <f t="shared" si="16"/>
        <v>0</v>
      </c>
      <c r="AB111" s="1" t="str">
        <f t="shared" si="17"/>
        <v>Výškovice B</v>
      </c>
      <c r="AC111" s="1">
        <f t="shared" si="16"/>
        <v>0</v>
      </c>
      <c r="AD111" s="1">
        <f t="shared" si="16"/>
        <v>0</v>
      </c>
      <c r="AE111" s="1">
        <f t="shared" si="16"/>
        <v>0</v>
      </c>
      <c r="AF111" s="1">
        <f t="shared" si="16"/>
        <v>0</v>
      </c>
    </row>
    <row r="112" spans="3:32" ht="15">
      <c r="C112" s="108" t="s">
        <v>56</v>
      </c>
      <c r="D112" s="109"/>
      <c r="E112" s="575" t="s">
        <v>57</v>
      </c>
      <c r="F112" s="576"/>
      <c r="G112" s="576"/>
      <c r="H112" s="576"/>
      <c r="I112" s="576"/>
      <c r="J112" s="576"/>
      <c r="K112" s="576"/>
      <c r="L112" s="576"/>
      <c r="M112" s="576"/>
      <c r="N112" s="576" t="s">
        <v>58</v>
      </c>
      <c r="O112" s="576"/>
      <c r="P112" s="576"/>
      <c r="Q112" s="576"/>
      <c r="R112" s="576"/>
      <c r="S112" s="576"/>
      <c r="T112" s="576"/>
      <c r="U112" s="576"/>
      <c r="V112" s="110"/>
      <c r="W112" s="103">
        <v>7</v>
      </c>
      <c r="X112" s="104" t="str">
        <f t="shared" si="18"/>
        <v>Krmelín B</v>
      </c>
      <c r="AA112" s="1">
        <f t="shared" si="16"/>
        <v>0</v>
      </c>
      <c r="AB112" s="1" t="str">
        <f t="shared" si="17"/>
        <v>Krmelín B</v>
      </c>
      <c r="AC112" s="1">
        <f t="shared" si="16"/>
        <v>0</v>
      </c>
      <c r="AD112" s="1">
        <f t="shared" si="16"/>
        <v>0</v>
      </c>
      <c r="AE112" s="1">
        <f t="shared" si="16"/>
        <v>0</v>
      </c>
      <c r="AF112" s="1">
        <f t="shared" si="16"/>
        <v>0</v>
      </c>
    </row>
    <row r="113" spans="2:38" ht="15">
      <c r="B113" s="112"/>
      <c r="C113" s="113" t="s">
        <v>7</v>
      </c>
      <c r="D113" s="114" t="s">
        <v>8</v>
      </c>
      <c r="E113" s="579" t="s">
        <v>59</v>
      </c>
      <c r="F113" s="568"/>
      <c r="G113" s="569"/>
      <c r="H113" s="567" t="s">
        <v>60</v>
      </c>
      <c r="I113" s="568"/>
      <c r="J113" s="569" t="s">
        <v>60</v>
      </c>
      <c r="K113" s="567" t="s">
        <v>61</v>
      </c>
      <c r="L113" s="568"/>
      <c r="M113" s="568" t="s">
        <v>61</v>
      </c>
      <c r="N113" s="567" t="s">
        <v>62</v>
      </c>
      <c r="O113" s="568"/>
      <c r="P113" s="569"/>
      <c r="Q113" s="567" t="s">
        <v>63</v>
      </c>
      <c r="R113" s="568"/>
      <c r="S113" s="569"/>
      <c r="T113" s="115" t="s">
        <v>64</v>
      </c>
      <c r="U113" s="116"/>
      <c r="V113" s="117"/>
      <c r="W113" s="103">
        <v>8</v>
      </c>
      <c r="X113" s="104" t="str">
        <f t="shared" si="18"/>
        <v>Volný LOS</v>
      </c>
      <c r="AA113" s="1">
        <f t="shared" si="16"/>
        <v>0</v>
      </c>
      <c r="AB113" s="1" t="str">
        <f t="shared" si="17"/>
        <v>Volný LOS</v>
      </c>
      <c r="AC113" s="1">
        <f t="shared" si="16"/>
        <v>0</v>
      </c>
      <c r="AD113" s="1">
        <f t="shared" si="16"/>
        <v>0</v>
      </c>
      <c r="AE113" s="1">
        <f t="shared" si="16"/>
        <v>0</v>
      </c>
      <c r="AF113" s="1">
        <f t="shared" si="16"/>
        <v>0</v>
      </c>
      <c r="AG113" s="9" t="s">
        <v>59</v>
      </c>
      <c r="AH113" s="9" t="s">
        <v>60</v>
      </c>
      <c r="AI113" s="9" t="s">
        <v>61</v>
      </c>
      <c r="AJ113" s="9" t="s">
        <v>59</v>
      </c>
      <c r="AK113" s="9" t="s">
        <v>60</v>
      </c>
      <c r="AL113" s="9" t="s">
        <v>61</v>
      </c>
    </row>
    <row r="114" spans="2:38" ht="24.75" customHeight="1">
      <c r="B114" s="118" t="s">
        <v>59</v>
      </c>
      <c r="C114" s="448"/>
      <c r="D114" s="428"/>
      <c r="E114" s="429"/>
      <c r="F114" s="144" t="s">
        <v>17</v>
      </c>
      <c r="G114" s="430"/>
      <c r="H114" s="231"/>
      <c r="I114" s="232" t="s">
        <v>17</v>
      </c>
      <c r="J114" s="431"/>
      <c r="K114" s="145"/>
      <c r="L114" s="144" t="s">
        <v>17</v>
      </c>
      <c r="M114" s="233"/>
      <c r="N114" s="147">
        <f>E114+H114+K114</f>
        <v>0</v>
      </c>
      <c r="O114" s="148" t="s">
        <v>17</v>
      </c>
      <c r="P114" s="149">
        <f>G114+J114+M114</f>
        <v>0</v>
      </c>
      <c r="Q114" s="147">
        <f>SUM(AG114:AI114)</f>
        <v>0</v>
      </c>
      <c r="R114" s="148" t="s">
        <v>17</v>
      </c>
      <c r="S114" s="149">
        <f>SUM(AJ114:AL114)</f>
        <v>0</v>
      </c>
      <c r="T114" s="122">
        <f>IF(Q114&gt;S114,1,0)</f>
        <v>0</v>
      </c>
      <c r="U114" s="123">
        <f>IF(S114&gt;Q114,1,0)</f>
        <v>0</v>
      </c>
      <c r="V114" s="110"/>
      <c r="W114" s="103">
        <v>9</v>
      </c>
      <c r="X114" s="104" t="str">
        <f>IF($N$4=1,AA114,IF($N$4=2,AB114,IF($N$4=3,AC114,IF($N$4=4,AD114,IF($N$4=5,AE114,IF($N$4=6,AF114," "))))))</f>
        <v>Nová Bělá</v>
      </c>
      <c r="AB114" s="1" t="str">
        <f t="shared" si="17"/>
        <v>Nová Bělá</v>
      </c>
      <c r="AG114" s="124">
        <f>IF(E114&gt;G114,1,0)</f>
        <v>0</v>
      </c>
      <c r="AH114" s="124">
        <f>IF(H114&gt;J114,1,0)</f>
        <v>0</v>
      </c>
      <c r="AI114" s="124">
        <f>IF(K114+M114&gt;0,IF(K114&gt;M114,1,0),0)</f>
        <v>0</v>
      </c>
      <c r="AJ114" s="124">
        <f>IF(G114&gt;E114,1,0)</f>
        <v>0</v>
      </c>
      <c r="AK114" s="124">
        <f>IF(J114&gt;H114,1,0)</f>
        <v>0</v>
      </c>
      <c r="AL114" s="124">
        <f>IF(K114+M114&gt;0,IF(M114&gt;K114,1,0),0)</f>
        <v>0</v>
      </c>
    </row>
    <row r="115" spans="2:38" ht="24.75" customHeight="1">
      <c r="B115" s="118" t="s">
        <v>60</v>
      </c>
      <c r="C115" s="449"/>
      <c r="D115" s="433"/>
      <c r="E115" s="434"/>
      <c r="F115" s="232" t="s">
        <v>17</v>
      </c>
      <c r="G115" s="431"/>
      <c r="H115" s="145"/>
      <c r="I115" s="144" t="s">
        <v>17</v>
      </c>
      <c r="J115" s="430"/>
      <c r="K115" s="231"/>
      <c r="L115" s="232" t="s">
        <v>17</v>
      </c>
      <c r="M115" s="146"/>
      <c r="N115" s="147">
        <f>E115+H115+K115</f>
        <v>0</v>
      </c>
      <c r="O115" s="148" t="s">
        <v>17</v>
      </c>
      <c r="P115" s="149">
        <f>G115+J115+M115</f>
        <v>0</v>
      </c>
      <c r="Q115" s="147">
        <f>SUM(AG115:AI115)</f>
        <v>0</v>
      </c>
      <c r="R115" s="148" t="s">
        <v>17</v>
      </c>
      <c r="S115" s="149">
        <f>SUM(AJ115:AL115)</f>
        <v>0</v>
      </c>
      <c r="T115" s="122">
        <f>IF(Q115&gt;S115,1,0)</f>
        <v>0</v>
      </c>
      <c r="U115" s="123">
        <f>IF(S115&gt;Q115,1,0)</f>
        <v>0</v>
      </c>
      <c r="V115" s="110"/>
      <c r="W115" s="103">
        <v>10</v>
      </c>
      <c r="X115" s="104" t="str">
        <f>IF($N$4=1,AA115,IF($N$4=2,AB115,IF($N$4=3,AC115,IF($N$4=4,AD115,IF($N$4=5,AE115,IF($N$4=6,AF115," "))))))</f>
        <v>Proskovice B</v>
      </c>
      <c r="AB115" s="1" t="str">
        <f t="shared" si="17"/>
        <v>Proskovice B</v>
      </c>
      <c r="AG115" s="124">
        <f>IF(E115&gt;G115,1,0)</f>
        <v>0</v>
      </c>
      <c r="AH115" s="124">
        <f>IF(H115&gt;J115,1,0)</f>
        <v>0</v>
      </c>
      <c r="AI115" s="124">
        <f>IF(K115+M115&gt;0,IF(K115&gt;M115,1,0),0)</f>
        <v>0</v>
      </c>
      <c r="AJ115" s="124">
        <f>IF(G115&gt;E115,1,0)</f>
        <v>0</v>
      </c>
      <c r="AK115" s="124">
        <f>IF(J115&gt;H115,1,0)</f>
        <v>0</v>
      </c>
      <c r="AL115" s="124">
        <f>IF(K115+M115&gt;0,IF(M115&gt;K115,1,0),0)</f>
        <v>0</v>
      </c>
    </row>
    <row r="116" spans="2:38" ht="24.75" customHeight="1">
      <c r="B116" s="572" t="s">
        <v>61</v>
      </c>
      <c r="C116" s="450"/>
      <c r="D116" s="451"/>
      <c r="E116" s="436"/>
      <c r="F116" s="295" t="s">
        <v>17</v>
      </c>
      <c r="G116" s="437"/>
      <c r="H116" s="438"/>
      <c r="I116" s="439" t="s">
        <v>17</v>
      </c>
      <c r="J116" s="440"/>
      <c r="K116" s="293"/>
      <c r="L116" s="295" t="s">
        <v>17</v>
      </c>
      <c r="M116" s="297"/>
      <c r="N116" s="559">
        <f>E116+H116+K116</f>
        <v>0</v>
      </c>
      <c r="O116" s="561" t="s">
        <v>17</v>
      </c>
      <c r="P116" s="557">
        <f>G116+J116+M116</f>
        <v>0</v>
      </c>
      <c r="Q116" s="559">
        <f>SUM(AG116:AI116)</f>
        <v>0</v>
      </c>
      <c r="R116" s="561" t="s">
        <v>17</v>
      </c>
      <c r="S116" s="557">
        <f>SUM(AJ116:AL116)</f>
        <v>0</v>
      </c>
      <c r="T116" s="565">
        <f>IF(Q116&gt;S116,1,0)</f>
        <v>0</v>
      </c>
      <c r="U116" s="553">
        <f>IF(S116&gt;Q116,1,0)</f>
        <v>0</v>
      </c>
      <c r="V116" s="125"/>
      <c r="AG116" s="124">
        <f>IF(E116&gt;G116,1,0)</f>
        <v>0</v>
      </c>
      <c r="AH116" s="124">
        <f>IF(H116&gt;J116,1,0)</f>
        <v>0</v>
      </c>
      <c r="AI116" s="124">
        <f>IF(K116+M116&gt;0,IF(K116&gt;M116,1,0),0)</f>
        <v>0</v>
      </c>
      <c r="AJ116" s="124">
        <f>IF(G116&gt;E116,1,0)</f>
        <v>0</v>
      </c>
      <c r="AK116" s="124">
        <f>IF(J116&gt;H116,1,0)</f>
        <v>0</v>
      </c>
      <c r="AL116" s="124">
        <f>IF(K116+M116&gt;0,IF(M116&gt;K116,1,0),0)</f>
        <v>0</v>
      </c>
    </row>
    <row r="117" spans="2:24" ht="24.75" customHeight="1">
      <c r="B117" s="573"/>
      <c r="C117" s="452"/>
      <c r="D117" s="453"/>
      <c r="E117" s="443"/>
      <c r="F117" s="296"/>
      <c r="G117" s="444"/>
      <c r="H117" s="445"/>
      <c r="I117" s="446"/>
      <c r="J117" s="447"/>
      <c r="K117" s="294"/>
      <c r="L117" s="296"/>
      <c r="M117" s="298"/>
      <c r="N117" s="578"/>
      <c r="O117" s="556"/>
      <c r="P117" s="564"/>
      <c r="Q117" s="578"/>
      <c r="R117" s="556"/>
      <c r="S117" s="564"/>
      <c r="T117" s="566"/>
      <c r="U117" s="554"/>
      <c r="V117" s="125"/>
      <c r="X117" s="65"/>
    </row>
    <row r="118" spans="2:22" ht="24.75" customHeight="1">
      <c r="B118" s="126"/>
      <c r="C118" s="150" t="s">
        <v>65</v>
      </c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2">
        <f>SUM(N114:N117)</f>
        <v>0</v>
      </c>
      <c r="O118" s="148" t="s">
        <v>17</v>
      </c>
      <c r="P118" s="153">
        <f>SUM(P114:P117)</f>
        <v>0</v>
      </c>
      <c r="Q118" s="152">
        <f>SUM(Q114:Q117)</f>
        <v>0</v>
      </c>
      <c r="R118" s="154" t="s">
        <v>17</v>
      </c>
      <c r="S118" s="153">
        <f>SUM(S114:S117)</f>
        <v>0</v>
      </c>
      <c r="T118" s="122">
        <f>SUM(T114:T117)</f>
        <v>0</v>
      </c>
      <c r="U118" s="123">
        <f>SUM(U114:U117)</f>
        <v>0</v>
      </c>
      <c r="V118" s="110"/>
    </row>
    <row r="119" spans="2:22" ht="24.75" customHeight="1">
      <c r="B119" s="126"/>
      <c r="C119" s="175" t="s">
        <v>66</v>
      </c>
      <c r="D119" s="174" t="str">
        <f>IF(T118&gt;U118,D109,IF(U118&gt;T118,D110,IF(U118+T118=0," ","CHYBA ZADÁNÍ")))</f>
        <v> </v>
      </c>
      <c r="E119" s="150"/>
      <c r="F119" s="150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75"/>
      <c r="V119" s="133"/>
    </row>
    <row r="120" spans="2:22" ht="15">
      <c r="B120" s="126"/>
      <c r="C120" s="8" t="s">
        <v>67</v>
      </c>
      <c r="G120" s="135"/>
      <c r="H120" s="135"/>
      <c r="I120" s="135"/>
      <c r="J120" s="135"/>
      <c r="K120" s="135"/>
      <c r="L120" s="135"/>
      <c r="M120" s="135"/>
      <c r="N120" s="133"/>
      <c r="O120" s="133"/>
      <c r="Q120" s="136"/>
      <c r="R120" s="136"/>
      <c r="S120" s="135"/>
      <c r="T120" s="135"/>
      <c r="U120" s="135"/>
      <c r="V120" s="133"/>
    </row>
    <row r="121" spans="3:21" ht="15">
      <c r="C121" s="136"/>
      <c r="D121" s="136"/>
      <c r="E121" s="136"/>
      <c r="F121" s="136"/>
      <c r="G121" s="136"/>
      <c r="H121" s="136"/>
      <c r="I121" s="136"/>
      <c r="J121" s="141" t="s">
        <v>52</v>
      </c>
      <c r="K121" s="141"/>
      <c r="L121" s="141"/>
      <c r="M121" s="136"/>
      <c r="N121" s="136"/>
      <c r="O121" s="136"/>
      <c r="P121" s="136"/>
      <c r="Q121" s="136"/>
      <c r="R121" s="136"/>
      <c r="S121" s="136"/>
      <c r="T121" s="141" t="s">
        <v>54</v>
      </c>
      <c r="U121" s="136"/>
    </row>
    <row r="122" spans="3:21" ht="15">
      <c r="C122" s="142" t="s">
        <v>68</v>
      </c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</row>
  </sheetData>
  <sheetProtection selectLockedCells="1"/>
  <mergeCells count="135">
    <mergeCell ref="P11:U11"/>
    <mergeCell ref="N12:U12"/>
    <mergeCell ref="P10:U10"/>
    <mergeCell ref="T3:U3"/>
    <mergeCell ref="P3:Q3"/>
    <mergeCell ref="P4:U4"/>
    <mergeCell ref="P6:U6"/>
    <mergeCell ref="U16:U17"/>
    <mergeCell ref="P16:P17"/>
    <mergeCell ref="P7:U7"/>
    <mergeCell ref="N16:N17"/>
    <mergeCell ref="O16:O17"/>
    <mergeCell ref="Q16:Q17"/>
    <mergeCell ref="P8:U8"/>
    <mergeCell ref="S16:S17"/>
    <mergeCell ref="R16:R17"/>
    <mergeCell ref="T16:T17"/>
    <mergeCell ref="E37:M37"/>
    <mergeCell ref="P36:U36"/>
    <mergeCell ref="P28:Q28"/>
    <mergeCell ref="T28:U28"/>
    <mergeCell ref="P31:U31"/>
    <mergeCell ref="P35:U35"/>
    <mergeCell ref="P34:U34"/>
    <mergeCell ref="P32:U32"/>
    <mergeCell ref="P33:U33"/>
    <mergeCell ref="P29:U29"/>
    <mergeCell ref="B41:B42"/>
    <mergeCell ref="N13:P13"/>
    <mergeCell ref="P9:U9"/>
    <mergeCell ref="Q13:S13"/>
    <mergeCell ref="E13:G13"/>
    <mergeCell ref="H13:J13"/>
    <mergeCell ref="E12:M12"/>
    <mergeCell ref="K13:M13"/>
    <mergeCell ref="B16:B17"/>
    <mergeCell ref="N37:U37"/>
    <mergeCell ref="R66:R67"/>
    <mergeCell ref="S66:S67"/>
    <mergeCell ref="T66:T67"/>
    <mergeCell ref="Q41:Q42"/>
    <mergeCell ref="N62:U62"/>
    <mergeCell ref="O41:O42"/>
    <mergeCell ref="P61:U61"/>
    <mergeCell ref="U66:U67"/>
    <mergeCell ref="N41:N42"/>
    <mergeCell ref="P66:P67"/>
    <mergeCell ref="E38:G38"/>
    <mergeCell ref="H38:J38"/>
    <mergeCell ref="K38:M38"/>
    <mergeCell ref="Q38:S38"/>
    <mergeCell ref="N38:P38"/>
    <mergeCell ref="P58:U58"/>
    <mergeCell ref="P41:P42"/>
    <mergeCell ref="R41:R42"/>
    <mergeCell ref="Q66:Q67"/>
    <mergeCell ref="P60:U60"/>
    <mergeCell ref="U41:U42"/>
    <mergeCell ref="P59:U59"/>
    <mergeCell ref="P53:Q53"/>
    <mergeCell ref="T41:T42"/>
    <mergeCell ref="S41:S42"/>
    <mergeCell ref="P56:U56"/>
    <mergeCell ref="P57:U57"/>
    <mergeCell ref="T53:U53"/>
    <mergeCell ref="P54:U54"/>
    <mergeCell ref="B66:B67"/>
    <mergeCell ref="H63:J63"/>
    <mergeCell ref="N63:P63"/>
    <mergeCell ref="N66:N67"/>
    <mergeCell ref="O66:O67"/>
    <mergeCell ref="E62:M62"/>
    <mergeCell ref="P81:U81"/>
    <mergeCell ref="N87:U87"/>
    <mergeCell ref="P82:U82"/>
    <mergeCell ref="P83:U83"/>
    <mergeCell ref="P84:U84"/>
    <mergeCell ref="P85:U85"/>
    <mergeCell ref="K63:M63"/>
    <mergeCell ref="E63:G63"/>
    <mergeCell ref="Q63:S63"/>
    <mergeCell ref="AB5:AG5"/>
    <mergeCell ref="P91:P92"/>
    <mergeCell ref="N91:N92"/>
    <mergeCell ref="O91:O92"/>
    <mergeCell ref="Q88:S88"/>
    <mergeCell ref="N88:P88"/>
    <mergeCell ref="T91:T92"/>
    <mergeCell ref="P78:Q78"/>
    <mergeCell ref="T78:U78"/>
    <mergeCell ref="P79:U79"/>
    <mergeCell ref="P103:Q103"/>
    <mergeCell ref="T103:U103"/>
    <mergeCell ref="P104:U104"/>
    <mergeCell ref="P106:U106"/>
    <mergeCell ref="B91:B92"/>
    <mergeCell ref="P86:U86"/>
    <mergeCell ref="U91:U92"/>
    <mergeCell ref="Q91:Q92"/>
    <mergeCell ref="R91:R92"/>
    <mergeCell ref="S91:S92"/>
    <mergeCell ref="E88:G88"/>
    <mergeCell ref="H88:J88"/>
    <mergeCell ref="K88:M88"/>
    <mergeCell ref="E87:M87"/>
    <mergeCell ref="B116:B117"/>
    <mergeCell ref="P109:U109"/>
    <mergeCell ref="P110:U110"/>
    <mergeCell ref="P111:U111"/>
    <mergeCell ref="E112:M112"/>
    <mergeCell ref="N112:U112"/>
    <mergeCell ref="N116:N117"/>
    <mergeCell ref="E113:G113"/>
    <mergeCell ref="H113:J113"/>
    <mergeCell ref="K113:M113"/>
    <mergeCell ref="N113:P113"/>
    <mergeCell ref="P107:U107"/>
    <mergeCell ref="P108:U108"/>
    <mergeCell ref="Q113:S113"/>
    <mergeCell ref="U116:U117"/>
    <mergeCell ref="O116:O117"/>
    <mergeCell ref="P116:P117"/>
    <mergeCell ref="Q116:Q117"/>
    <mergeCell ref="R116:R117"/>
    <mergeCell ref="S116:S117"/>
    <mergeCell ref="T116:T117"/>
    <mergeCell ref="E91:E92"/>
    <mergeCell ref="F91:F92"/>
    <mergeCell ref="G91:G92"/>
    <mergeCell ref="H91:H92"/>
    <mergeCell ref="M91:M92"/>
    <mergeCell ref="I91:I92"/>
    <mergeCell ref="J91:J92"/>
    <mergeCell ref="K91:K92"/>
    <mergeCell ref="L91:L92"/>
  </mergeCells>
  <conditionalFormatting sqref="X6:X15 X31:X40 X56:X65 X81:X90 X106:X115">
    <cfRule type="cellIs" priority="9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L122"/>
  <sheetViews>
    <sheetView zoomScale="75" zoomScaleNormal="75" zoomScalePageLayoutView="0" workbookViewId="0" topLeftCell="A80">
      <selection activeCell="D89" sqref="D89:D92"/>
    </sheetView>
  </sheetViews>
  <sheetFormatPr defaultColWidth="10.28125" defaultRowHeight="12.75"/>
  <cols>
    <col min="1" max="1" width="0.42578125" style="1" customWidth="1"/>
    <col min="2" max="2" width="3.2812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88" t="s">
        <v>38</v>
      </c>
      <c r="H1" s="89"/>
      <c r="I1" s="89"/>
    </row>
    <row r="2" spans="6:9" ht="4.5" customHeight="1">
      <c r="F2" s="88"/>
      <c r="H2" s="89"/>
      <c r="I2" s="89"/>
    </row>
    <row r="3" spans="3:24" ht="21">
      <c r="C3" s="90" t="s">
        <v>39</v>
      </c>
      <c r="D3" s="91" t="s">
        <v>40</v>
      </c>
      <c r="E3" s="90"/>
      <c r="F3" s="90"/>
      <c r="G3" s="90"/>
      <c r="H3" s="90"/>
      <c r="I3" s="90"/>
      <c r="J3" s="90"/>
      <c r="K3" s="90"/>
      <c r="L3" s="90"/>
      <c r="P3" s="580" t="s">
        <v>41</v>
      </c>
      <c r="Q3" s="580"/>
      <c r="R3" s="92"/>
      <c r="S3" s="92"/>
      <c r="T3" s="581">
        <f>'Utkání-výsledky'!$K$1</f>
        <v>2015</v>
      </c>
      <c r="U3" s="581"/>
      <c r="X3" s="93" t="s">
        <v>0</v>
      </c>
    </row>
    <row r="4" spans="3:33" ht="30">
      <c r="C4" s="94" t="s">
        <v>42</v>
      </c>
      <c r="D4" s="95"/>
      <c r="N4" s="96">
        <v>2</v>
      </c>
      <c r="P4" s="582" t="str">
        <f>IF(N4=1,P6,IF(N4=2,P7,IF(N4=3,P8,IF(N4=4,P9,IF(N4=5,P10,IF(N4=6,P11," "))))))</f>
        <v>MUŽI  II.</v>
      </c>
      <c r="Q4" s="583"/>
      <c r="R4" s="583"/>
      <c r="S4" s="583"/>
      <c r="T4" s="583"/>
      <c r="U4" s="584"/>
      <c r="W4" s="97" t="s">
        <v>1</v>
      </c>
      <c r="X4" s="98" t="s">
        <v>2</v>
      </c>
      <c r="AA4" s="1" t="s">
        <v>43</v>
      </c>
      <c r="AB4" s="291" t="s">
        <v>110</v>
      </c>
      <c r="AC4" s="292" t="s">
        <v>109</v>
      </c>
      <c r="AD4" s="292" t="s">
        <v>44</v>
      </c>
      <c r="AE4" s="292" t="s">
        <v>45</v>
      </c>
      <c r="AF4" s="292" t="s">
        <v>46</v>
      </c>
      <c r="AG4" s="292"/>
    </row>
    <row r="5" spans="3:33" ht="9" customHeight="1">
      <c r="C5" s="94"/>
      <c r="D5" s="99"/>
      <c r="E5" s="99"/>
      <c r="F5" s="99"/>
      <c r="G5" s="94"/>
      <c r="H5" s="94"/>
      <c r="I5" s="94"/>
      <c r="J5" s="99"/>
      <c r="K5" s="99"/>
      <c r="L5" s="99"/>
      <c r="M5" s="94"/>
      <c r="N5" s="94"/>
      <c r="O5" s="94"/>
      <c r="P5" s="100"/>
      <c r="Q5" s="100"/>
      <c r="R5" s="100"/>
      <c r="S5" s="94"/>
      <c r="T5" s="94"/>
      <c r="U5" s="99"/>
      <c r="AB5" s="570"/>
      <c r="AC5" s="571"/>
      <c r="AD5" s="571"/>
      <c r="AE5" s="571"/>
      <c r="AF5" s="571"/>
      <c r="AG5" s="571"/>
    </row>
    <row r="6" spans="3:32" ht="23.25" customHeight="1">
      <c r="C6" s="94" t="s">
        <v>47</v>
      </c>
      <c r="D6" s="140"/>
      <c r="E6" s="101"/>
      <c r="F6" s="101"/>
      <c r="N6" s="102">
        <v>1</v>
      </c>
      <c r="P6" s="571" t="s">
        <v>48</v>
      </c>
      <c r="Q6" s="571"/>
      <c r="R6" s="571"/>
      <c r="S6" s="571"/>
      <c r="T6" s="571"/>
      <c r="U6" s="571"/>
      <c r="W6" s="103">
        <v>1</v>
      </c>
      <c r="X6" s="104" t="str">
        <f>IF($N$4=1,AA6,IF($N$4=2,AB6,IF($N$4=3,AC6,IF($N$4=4,AD6,IF($N$4=5,AE6,IF($N$4=6,AF6," "))))))</f>
        <v>Mexico</v>
      </c>
      <c r="AB6" s="248" t="str">
        <f>'Utkání-výsledky'!N4</f>
        <v>Mexico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</row>
    <row r="7" spans="3:32" ht="16.5" customHeight="1">
      <c r="C7" s="94" t="s">
        <v>49</v>
      </c>
      <c r="D7" s="183"/>
      <c r="E7" s="106"/>
      <c r="F7" s="106"/>
      <c r="N7" s="102">
        <v>2</v>
      </c>
      <c r="P7" s="570" t="s">
        <v>50</v>
      </c>
      <c r="Q7" s="571"/>
      <c r="R7" s="571"/>
      <c r="S7" s="571"/>
      <c r="T7" s="571"/>
      <c r="U7" s="571"/>
      <c r="W7" s="103">
        <v>2</v>
      </c>
      <c r="X7" s="104" t="str">
        <f aca="true" t="shared" si="0" ref="X7:X13">IF($N$4=1,AA7,IF($N$4=2,AB7,IF($N$4=3,AC7,IF($N$4=4,AD7,IF($N$4=5,AE7,IF($N$4=6,AF7," "))))))</f>
        <v>Stará Ves</v>
      </c>
      <c r="AB7" s="248" t="str">
        <f>'Utkání-výsledky'!N5</f>
        <v>Stará Ves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</row>
    <row r="8" spans="3:32" ht="15" customHeight="1">
      <c r="C8" s="94"/>
      <c r="N8" s="102">
        <v>3</v>
      </c>
      <c r="P8" s="570" t="s">
        <v>109</v>
      </c>
      <c r="Q8" s="571"/>
      <c r="R8" s="571"/>
      <c r="S8" s="571"/>
      <c r="T8" s="571"/>
      <c r="U8" s="571"/>
      <c r="W8" s="103">
        <v>3</v>
      </c>
      <c r="X8" s="104" t="str">
        <f t="shared" si="0"/>
        <v>Hukvaldy</v>
      </c>
      <c r="AB8" s="248" t="str">
        <f>'Utkání-výsledky'!N6</f>
        <v>Hukvaldy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</row>
    <row r="9" spans="2:32" ht="18.75">
      <c r="B9" s="107">
        <v>3</v>
      </c>
      <c r="C9" s="90" t="s">
        <v>52</v>
      </c>
      <c r="D9" s="307" t="str">
        <f>VLOOKUP(B9,W6:X15,2)</f>
        <v>Hukvaldy</v>
      </c>
      <c r="E9" s="305"/>
      <c r="F9" s="305"/>
      <c r="G9" s="305"/>
      <c r="H9" s="305"/>
      <c r="I9" s="306"/>
      <c r="N9" s="102">
        <v>4</v>
      </c>
      <c r="P9" s="574" t="s">
        <v>51</v>
      </c>
      <c r="Q9" s="574"/>
      <c r="R9" s="574"/>
      <c r="S9" s="574"/>
      <c r="T9" s="574"/>
      <c r="U9" s="574"/>
      <c r="W9" s="103">
        <v>4</v>
      </c>
      <c r="X9" s="104" t="str">
        <f t="shared" si="0"/>
        <v>Hrabová</v>
      </c>
      <c r="AB9" s="248" t="str">
        <f>'Utkání-výsledky'!N7</f>
        <v>Hrabová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</row>
    <row r="10" spans="2:32" ht="19.5" customHeight="1">
      <c r="B10" s="107">
        <v>10</v>
      </c>
      <c r="C10" s="90" t="s">
        <v>54</v>
      </c>
      <c r="D10" s="307" t="str">
        <f>VLOOKUP(B10,W6:X15,2)</f>
        <v>Proskovice B</v>
      </c>
      <c r="E10" s="305"/>
      <c r="F10" s="305"/>
      <c r="G10" s="305"/>
      <c r="H10" s="305"/>
      <c r="I10" s="306"/>
      <c r="N10" s="102">
        <v>5</v>
      </c>
      <c r="P10" s="574" t="s">
        <v>53</v>
      </c>
      <c r="Q10" s="574"/>
      <c r="R10" s="574"/>
      <c r="S10" s="574"/>
      <c r="T10" s="574"/>
      <c r="U10" s="574"/>
      <c r="W10" s="103">
        <v>5</v>
      </c>
      <c r="X10" s="104" t="str">
        <f t="shared" si="0"/>
        <v>Hrabůvka B</v>
      </c>
      <c r="AB10" s="248" t="str">
        <f>'Utkání-výsledky'!N8</f>
        <v>Hrabůvka B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</row>
    <row r="11" spans="14:32" ht="15.75" customHeight="1">
      <c r="N11" s="102">
        <v>6</v>
      </c>
      <c r="P11" s="574" t="s">
        <v>55</v>
      </c>
      <c r="Q11" s="574"/>
      <c r="R11" s="574"/>
      <c r="S11" s="574"/>
      <c r="T11" s="574"/>
      <c r="U11" s="574"/>
      <c r="W11" s="103">
        <v>6</v>
      </c>
      <c r="X11" s="104" t="str">
        <f t="shared" si="0"/>
        <v>Výškovice B</v>
      </c>
      <c r="AB11" s="248" t="str">
        <f>'Utkání-výsledky'!N9</f>
        <v>Výškovice B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</row>
    <row r="12" spans="3:38" ht="15">
      <c r="C12" s="108" t="s">
        <v>56</v>
      </c>
      <c r="D12" s="109"/>
      <c r="E12" s="575" t="s">
        <v>57</v>
      </c>
      <c r="F12" s="576"/>
      <c r="G12" s="576"/>
      <c r="H12" s="576"/>
      <c r="I12" s="576"/>
      <c r="J12" s="576"/>
      <c r="K12" s="576"/>
      <c r="L12" s="576"/>
      <c r="M12" s="576"/>
      <c r="N12" s="576" t="s">
        <v>58</v>
      </c>
      <c r="O12" s="576"/>
      <c r="P12" s="576"/>
      <c r="Q12" s="576"/>
      <c r="R12" s="576"/>
      <c r="S12" s="576"/>
      <c r="T12" s="576"/>
      <c r="U12" s="576"/>
      <c r="V12" s="110"/>
      <c r="W12" s="103">
        <v>7</v>
      </c>
      <c r="X12" s="104" t="str">
        <f t="shared" si="0"/>
        <v>Krmelín B</v>
      </c>
      <c r="AB12" s="248" t="str">
        <f>'Utkání-výsledky'!N10</f>
        <v>Krmelín B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94"/>
      <c r="AH12" s="111"/>
      <c r="AI12" s="111"/>
      <c r="AJ12" s="93" t="s">
        <v>0</v>
      </c>
      <c r="AK12" s="111"/>
      <c r="AL12" s="111"/>
    </row>
    <row r="13" spans="2:38" ht="21" customHeight="1">
      <c r="B13" s="112"/>
      <c r="C13" s="113" t="s">
        <v>7</v>
      </c>
      <c r="D13" s="114" t="s">
        <v>8</v>
      </c>
      <c r="E13" s="579" t="s">
        <v>59</v>
      </c>
      <c r="F13" s="568"/>
      <c r="G13" s="569"/>
      <c r="H13" s="567" t="s">
        <v>60</v>
      </c>
      <c r="I13" s="568"/>
      <c r="J13" s="569" t="s">
        <v>60</v>
      </c>
      <c r="K13" s="567" t="s">
        <v>61</v>
      </c>
      <c r="L13" s="568"/>
      <c r="M13" s="568" t="s">
        <v>61</v>
      </c>
      <c r="N13" s="567" t="s">
        <v>62</v>
      </c>
      <c r="O13" s="568"/>
      <c r="P13" s="569"/>
      <c r="Q13" s="567" t="s">
        <v>63</v>
      </c>
      <c r="R13" s="568"/>
      <c r="S13" s="569"/>
      <c r="T13" s="115" t="s">
        <v>64</v>
      </c>
      <c r="U13" s="116"/>
      <c r="V13" s="117"/>
      <c r="W13" s="103">
        <v>8</v>
      </c>
      <c r="X13" s="104" t="str">
        <f t="shared" si="0"/>
        <v>Volný LOS</v>
      </c>
      <c r="AB13" s="248" t="str">
        <f>'Utkání-výsledky'!N11</f>
        <v>Volný LOS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9" t="s">
        <v>59</v>
      </c>
      <c r="AH13" s="9" t="s">
        <v>60</v>
      </c>
      <c r="AI13" s="9" t="s">
        <v>61</v>
      </c>
      <c r="AJ13" s="9" t="s">
        <v>59</v>
      </c>
      <c r="AK13" s="9" t="s">
        <v>60</v>
      </c>
      <c r="AL13" s="9" t="s">
        <v>61</v>
      </c>
    </row>
    <row r="14" spans="2:38" ht="24.75" customHeight="1">
      <c r="B14" s="118" t="s">
        <v>59</v>
      </c>
      <c r="C14" s="448" t="s">
        <v>225</v>
      </c>
      <c r="D14" s="428" t="s">
        <v>202</v>
      </c>
      <c r="E14" s="429">
        <v>1</v>
      </c>
      <c r="F14" s="144" t="s">
        <v>17</v>
      </c>
      <c r="G14" s="430">
        <v>6</v>
      </c>
      <c r="H14" s="231">
        <v>6</v>
      </c>
      <c r="I14" s="232" t="s">
        <v>17</v>
      </c>
      <c r="J14" s="431">
        <v>4</v>
      </c>
      <c r="K14" s="145">
        <v>6</v>
      </c>
      <c r="L14" s="144" t="s">
        <v>17</v>
      </c>
      <c r="M14" s="233">
        <v>7</v>
      </c>
      <c r="N14" s="158">
        <f>E14+H14+K14</f>
        <v>13</v>
      </c>
      <c r="O14" s="159" t="s">
        <v>17</v>
      </c>
      <c r="P14" s="160">
        <f>G14+J14+M14</f>
        <v>17</v>
      </c>
      <c r="Q14" s="158">
        <f>SUM(AG14:AI14)</f>
        <v>1</v>
      </c>
      <c r="R14" s="159" t="s">
        <v>17</v>
      </c>
      <c r="S14" s="160">
        <f>SUM(AJ14:AL14)</f>
        <v>2</v>
      </c>
      <c r="T14" s="161">
        <f>IF(Q14&gt;S14,1,0)</f>
        <v>0</v>
      </c>
      <c r="U14" s="162">
        <f>IF(S14&gt;Q14,1,0)</f>
        <v>1</v>
      </c>
      <c r="V14" s="110"/>
      <c r="W14" s="103">
        <v>9</v>
      </c>
      <c r="X14" s="104" t="str">
        <f>IF($N$4=1,AA14,IF($N$4=2,AB14,IF($N$4=3,AC14,IF($N$4=4,AD14,IF($N$4=5,AE14,IF($N$4=6,AF14," "))))))</f>
        <v>Nová Bělá</v>
      </c>
      <c r="AB14" s="248" t="str">
        <f>'Utkání-výsledky'!N12</f>
        <v>Nová Bělá</v>
      </c>
      <c r="AG14" s="124">
        <f>IF(E14&gt;G14,1,0)</f>
        <v>0</v>
      </c>
      <c r="AH14" s="124">
        <f>IF(H14&gt;J14,1,0)</f>
        <v>1</v>
      </c>
      <c r="AI14" s="124">
        <f>IF(K14+M14&gt;0,IF(K14&gt;M14,1,0),0)</f>
        <v>0</v>
      </c>
      <c r="AJ14" s="124">
        <f>IF(G14&gt;E14,1,0)</f>
        <v>1</v>
      </c>
      <c r="AK14" s="124">
        <f>IF(J14&gt;H14,1,0)</f>
        <v>0</v>
      </c>
      <c r="AL14" s="124">
        <f>IF(K14+M14&gt;0,IF(M14&gt;K14,1,0),0)</f>
        <v>1</v>
      </c>
    </row>
    <row r="15" spans="2:38" ht="24" customHeight="1">
      <c r="B15" s="118" t="s">
        <v>60</v>
      </c>
      <c r="C15" s="449" t="s">
        <v>226</v>
      </c>
      <c r="D15" s="433" t="s">
        <v>200</v>
      </c>
      <c r="E15" s="434">
        <v>6</v>
      </c>
      <c r="F15" s="232" t="s">
        <v>17</v>
      </c>
      <c r="G15" s="431">
        <v>4</v>
      </c>
      <c r="H15" s="145">
        <v>6</v>
      </c>
      <c r="I15" s="144" t="s">
        <v>17</v>
      </c>
      <c r="J15" s="430">
        <v>2</v>
      </c>
      <c r="K15" s="231"/>
      <c r="L15" s="232" t="s">
        <v>17</v>
      </c>
      <c r="M15" s="146"/>
      <c r="N15" s="158">
        <f>E15+H15+K15</f>
        <v>12</v>
      </c>
      <c r="O15" s="159" t="s">
        <v>17</v>
      </c>
      <c r="P15" s="160">
        <f>G15+J15+M15</f>
        <v>6</v>
      </c>
      <c r="Q15" s="158">
        <f>SUM(AG15:AI15)</f>
        <v>2</v>
      </c>
      <c r="R15" s="159" t="s">
        <v>17</v>
      </c>
      <c r="S15" s="160">
        <f>SUM(AJ15:AL15)</f>
        <v>0</v>
      </c>
      <c r="T15" s="161">
        <f>IF(Q15&gt;S15,1,0)</f>
        <v>1</v>
      </c>
      <c r="U15" s="162">
        <f>IF(S15&gt;Q15,1,0)</f>
        <v>0</v>
      </c>
      <c r="V15" s="110"/>
      <c r="W15" s="103">
        <v>10</v>
      </c>
      <c r="X15" s="104" t="str">
        <f>IF($N$4=1,AA15,IF($N$4=2,AB15,IF($N$4=3,AC15,IF($N$4=4,AD15,IF($N$4=5,AE15,IF($N$4=6,AF15," "))))))</f>
        <v>Proskovice B</v>
      </c>
      <c r="AB15" s="248" t="str">
        <f>'Utkání-výsledky'!N13</f>
        <v>Proskovice B</v>
      </c>
      <c r="AG15" s="124">
        <f>IF(E15&gt;G15,1,0)</f>
        <v>1</v>
      </c>
      <c r="AH15" s="124">
        <f>IF(H15&gt;J15,1,0)</f>
        <v>1</v>
      </c>
      <c r="AI15" s="124">
        <f>IF(K15+M15&gt;0,IF(K15&gt;M15,1,0),0)</f>
        <v>0</v>
      </c>
      <c r="AJ15" s="124">
        <f>IF(G15&gt;E15,1,0)</f>
        <v>0</v>
      </c>
      <c r="AK15" s="124">
        <f>IF(J15&gt;H15,1,0)</f>
        <v>0</v>
      </c>
      <c r="AL15" s="124">
        <f>IF(K15+M15&gt;0,IF(M15&gt;K15,1,0),0)</f>
        <v>0</v>
      </c>
    </row>
    <row r="16" spans="2:38" ht="20.25" customHeight="1">
      <c r="B16" s="572" t="s">
        <v>61</v>
      </c>
      <c r="C16" s="450" t="s">
        <v>225</v>
      </c>
      <c r="D16" s="451" t="s">
        <v>202</v>
      </c>
      <c r="E16" s="436">
        <v>6</v>
      </c>
      <c r="F16" s="295" t="s">
        <v>17</v>
      </c>
      <c r="G16" s="437">
        <v>4</v>
      </c>
      <c r="H16" s="438">
        <v>3</v>
      </c>
      <c r="I16" s="439" t="s">
        <v>17</v>
      </c>
      <c r="J16" s="440">
        <v>6</v>
      </c>
      <c r="K16" s="293">
        <v>1</v>
      </c>
      <c r="L16" s="295" t="s">
        <v>17</v>
      </c>
      <c r="M16" s="297">
        <v>6</v>
      </c>
      <c r="N16" s="611">
        <f>E16+H16+K16</f>
        <v>10</v>
      </c>
      <c r="O16" s="609" t="s">
        <v>17</v>
      </c>
      <c r="P16" s="613">
        <f>G16+J16+M16</f>
        <v>16</v>
      </c>
      <c r="Q16" s="611">
        <f>SUM(AG16:AI16)</f>
        <v>1</v>
      </c>
      <c r="R16" s="609" t="s">
        <v>17</v>
      </c>
      <c r="S16" s="613">
        <f>SUM(AJ16:AL16)</f>
        <v>2</v>
      </c>
      <c r="T16" s="615">
        <f>IF(Q16&gt;S16,1,0)</f>
        <v>0</v>
      </c>
      <c r="U16" s="607">
        <f>IF(S16&gt;Q16,1,0)</f>
        <v>1</v>
      </c>
      <c r="V16" s="125"/>
      <c r="AG16" s="124">
        <f>IF(E16&gt;G16,1,0)</f>
        <v>1</v>
      </c>
      <c r="AH16" s="124">
        <f>IF(H16&gt;J16,1,0)</f>
        <v>0</v>
      </c>
      <c r="AI16" s="124">
        <f>IF(K16+M16&gt;0,IF(K16&gt;M16,1,0),0)</f>
        <v>0</v>
      </c>
      <c r="AJ16" s="124">
        <f>IF(G16&gt;E16,1,0)</f>
        <v>0</v>
      </c>
      <c r="AK16" s="124">
        <f>IF(J16&gt;H16,1,0)</f>
        <v>1</v>
      </c>
      <c r="AL16" s="124">
        <f>IF(K16+M16&gt;0,IF(M16&gt;K16,1,0),0)</f>
        <v>1</v>
      </c>
    </row>
    <row r="17" spans="2:25" ht="19.5" customHeight="1">
      <c r="B17" s="573"/>
      <c r="C17" s="452" t="s">
        <v>226</v>
      </c>
      <c r="D17" s="453" t="s">
        <v>200</v>
      </c>
      <c r="E17" s="443"/>
      <c r="F17" s="296"/>
      <c r="G17" s="444"/>
      <c r="H17" s="445"/>
      <c r="I17" s="446"/>
      <c r="J17" s="447"/>
      <c r="K17" s="294"/>
      <c r="L17" s="296"/>
      <c r="M17" s="298"/>
      <c r="N17" s="612"/>
      <c r="O17" s="610"/>
      <c r="P17" s="614"/>
      <c r="Q17" s="612"/>
      <c r="R17" s="610"/>
      <c r="S17" s="614"/>
      <c r="T17" s="616"/>
      <c r="U17" s="608"/>
      <c r="V17" s="125"/>
      <c r="Y17" s="426"/>
    </row>
    <row r="18" spans="2:25" ht="23.25" customHeight="1">
      <c r="B18" s="126"/>
      <c r="C18" s="163" t="s">
        <v>65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5">
        <f>SUM(N14:N17)</f>
        <v>35</v>
      </c>
      <c r="O18" s="159" t="s">
        <v>17</v>
      </c>
      <c r="P18" s="166">
        <f>SUM(P14:P17)</f>
        <v>39</v>
      </c>
      <c r="Q18" s="165">
        <f>SUM(Q14:Q17)</f>
        <v>4</v>
      </c>
      <c r="R18" s="167" t="s">
        <v>17</v>
      </c>
      <c r="S18" s="166">
        <f>SUM(S14:S17)</f>
        <v>4</v>
      </c>
      <c r="T18" s="161">
        <f>SUM(T14:T17)</f>
        <v>1</v>
      </c>
      <c r="U18" s="162">
        <f>SUM(U14:U17)</f>
        <v>2</v>
      </c>
      <c r="V18" s="110"/>
      <c r="Y18" s="426"/>
    </row>
    <row r="19" spans="2:27" ht="21" customHeight="1">
      <c r="B19" s="126"/>
      <c r="C19" s="8" t="s">
        <v>66</v>
      </c>
      <c r="D19" s="132" t="str">
        <f>IF(T18&gt;U18,D9,IF(U18&gt;T18,D10,IF(U18+T18=0," ","CHYBA ZADÁNÍ")))</f>
        <v>Proskovice B</v>
      </c>
      <c r="E19" s="127"/>
      <c r="F19" s="127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8"/>
      <c r="V19" s="133"/>
      <c r="Y19" s="426"/>
      <c r="AA19" s="134"/>
    </row>
    <row r="20" spans="2:22" ht="19.5" customHeight="1">
      <c r="B20" s="126"/>
      <c r="C20" s="8" t="s">
        <v>67</v>
      </c>
      <c r="G20" s="135"/>
      <c r="H20" s="135"/>
      <c r="I20" s="135"/>
      <c r="J20" s="135"/>
      <c r="K20" s="135"/>
      <c r="L20" s="135"/>
      <c r="M20" s="135"/>
      <c r="N20" s="133"/>
      <c r="O20" s="133"/>
      <c r="Q20" s="136"/>
      <c r="R20" s="136"/>
      <c r="S20" s="135"/>
      <c r="T20" s="135"/>
      <c r="U20" s="135"/>
      <c r="V20" s="133"/>
    </row>
    <row r="21" spans="10:20" ht="15">
      <c r="J21" s="5" t="s">
        <v>52</v>
      </c>
      <c r="K21" s="5"/>
      <c r="L21" s="5"/>
      <c r="T21" s="5" t="s">
        <v>54</v>
      </c>
    </row>
    <row r="22" spans="3:21" ht="15">
      <c r="C22" s="94" t="s">
        <v>68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</row>
    <row r="23" spans="3:21" ht="15"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</row>
    <row r="24" spans="3:21" ht="15"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</row>
    <row r="25" spans="3:21" ht="15"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</row>
    <row r="26" spans="2:21" ht="28.5" customHeight="1">
      <c r="B26" s="109"/>
      <c r="C26" s="109"/>
      <c r="D26" s="109"/>
      <c r="E26" s="109"/>
      <c r="F26" s="137" t="s">
        <v>38</v>
      </c>
      <c r="G26" s="109"/>
      <c r="H26" s="138"/>
      <c r="I26" s="138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</row>
    <row r="27" spans="6:9" ht="8.25" customHeight="1">
      <c r="F27" s="88"/>
      <c r="H27" s="89"/>
      <c r="I27" s="89"/>
    </row>
    <row r="28" spans="3:24" ht="21">
      <c r="C28" s="90" t="s">
        <v>39</v>
      </c>
      <c r="D28" s="91" t="s">
        <v>40</v>
      </c>
      <c r="E28" s="90"/>
      <c r="F28" s="90"/>
      <c r="G28" s="90"/>
      <c r="H28" s="90"/>
      <c r="I28" s="90"/>
      <c r="J28" s="90"/>
      <c r="K28" s="90"/>
      <c r="L28" s="90"/>
      <c r="P28" s="580" t="s">
        <v>41</v>
      </c>
      <c r="Q28" s="580"/>
      <c r="R28" s="92"/>
      <c r="S28" s="92"/>
      <c r="T28" s="581">
        <f>'Utkání-výsledky'!$K$1</f>
        <v>2015</v>
      </c>
      <c r="U28" s="581"/>
      <c r="X28" s="93" t="s">
        <v>0</v>
      </c>
    </row>
    <row r="29" spans="3:32" ht="18.75">
      <c r="C29" s="94" t="s">
        <v>42</v>
      </c>
      <c r="D29" s="139"/>
      <c r="N29" s="96">
        <v>2</v>
      </c>
      <c r="P29" s="582" t="str">
        <f>IF(N29=1,P31,IF(N29=2,P32,IF(N29=3,P33,IF(N29=4,P34,IF(N29=5,P35,IF(N29=6,P36," "))))))</f>
        <v>MUŽI  II.</v>
      </c>
      <c r="Q29" s="583"/>
      <c r="R29" s="583"/>
      <c r="S29" s="583"/>
      <c r="T29" s="583"/>
      <c r="U29" s="584"/>
      <c r="W29" s="97" t="s">
        <v>1</v>
      </c>
      <c r="X29" s="94" t="s">
        <v>2</v>
      </c>
      <c r="AA29" s="1" t="str">
        <f aca="true" t="shared" si="1" ref="AA29:AF29">AA4</f>
        <v>Muži I.</v>
      </c>
      <c r="AB29" s="1" t="str">
        <f t="shared" si="1"/>
        <v>Muži II. </v>
      </c>
      <c r="AC29" s="1" t="str">
        <f t="shared" si="1"/>
        <v>Neobsazeno</v>
      </c>
      <c r="AD29" s="1" t="str">
        <f t="shared" si="1"/>
        <v>Veterání I.</v>
      </c>
      <c r="AE29" s="1" t="str">
        <f t="shared" si="1"/>
        <v>Veterání II.</v>
      </c>
      <c r="AF29" s="1" t="str">
        <f t="shared" si="1"/>
        <v>Ženy</v>
      </c>
    </row>
    <row r="30" spans="3:21" ht="6.75" customHeight="1">
      <c r="C30" s="94"/>
      <c r="D30" s="99"/>
      <c r="E30" s="99"/>
      <c r="F30" s="99"/>
      <c r="G30" s="94"/>
      <c r="H30" s="94"/>
      <c r="I30" s="94"/>
      <c r="J30" s="99"/>
      <c r="K30" s="99"/>
      <c r="L30" s="99"/>
      <c r="M30" s="94"/>
      <c r="N30" s="94"/>
      <c r="O30" s="94"/>
      <c r="P30" s="100"/>
      <c r="Q30" s="100"/>
      <c r="R30" s="100"/>
      <c r="S30" s="94"/>
      <c r="T30" s="94"/>
      <c r="U30" s="99"/>
    </row>
    <row r="31" spans="3:32" ht="15.75" customHeight="1">
      <c r="C31" s="94" t="s">
        <v>47</v>
      </c>
      <c r="D31" s="140"/>
      <c r="E31" s="101"/>
      <c r="F31" s="101"/>
      <c r="N31" s="102">
        <v>1</v>
      </c>
      <c r="P31" s="571" t="s">
        <v>48</v>
      </c>
      <c r="Q31" s="571"/>
      <c r="R31" s="571"/>
      <c r="S31" s="571"/>
      <c r="T31" s="571"/>
      <c r="U31" s="571"/>
      <c r="W31" s="103">
        <v>1</v>
      </c>
      <c r="X31" s="104" t="str">
        <f>IF($N$4=1,AA31,IF($N$4=2,AB31,IF($N$4=3,AC31,IF($N$4=4,AD31,IF($N$4=5,AE31,IF($N$4=6,AF31," "))))))</f>
        <v>Mexico</v>
      </c>
      <c r="AA31" s="1">
        <f aca="true" t="shared" si="2" ref="AA31:AE38">AA6</f>
        <v>0</v>
      </c>
      <c r="AB31" s="1" t="str">
        <f>AB6</f>
        <v>Mexico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94" t="s">
        <v>49</v>
      </c>
      <c r="D32" s="183"/>
      <c r="E32" s="106"/>
      <c r="F32" s="106"/>
      <c r="N32" s="102">
        <v>2</v>
      </c>
      <c r="P32" s="570" t="s">
        <v>50</v>
      </c>
      <c r="Q32" s="571"/>
      <c r="R32" s="571"/>
      <c r="S32" s="571"/>
      <c r="T32" s="571"/>
      <c r="U32" s="571"/>
      <c r="W32" s="103">
        <v>2</v>
      </c>
      <c r="X32" s="104" t="str">
        <f aca="true" t="shared" si="4" ref="X32:X38">IF($N$4=1,AA32,IF($N$4=2,AB32,IF($N$4=3,AC32,IF($N$4=4,AD32,IF($N$4=5,AE32,IF($N$4=6,AF32," "))))))</f>
        <v>Stará Ves</v>
      </c>
      <c r="AA32" s="1">
        <f t="shared" si="2"/>
        <v>0</v>
      </c>
      <c r="AB32" s="1" t="str">
        <f t="shared" si="2"/>
        <v>Stará Ves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 customHeight="1">
      <c r="C33" s="94"/>
      <c r="N33" s="102">
        <v>3</v>
      </c>
      <c r="P33" s="570" t="s">
        <v>109</v>
      </c>
      <c r="Q33" s="571"/>
      <c r="R33" s="571"/>
      <c r="S33" s="571"/>
      <c r="T33" s="571"/>
      <c r="U33" s="571"/>
      <c r="W33" s="103">
        <v>3</v>
      </c>
      <c r="X33" s="104" t="str">
        <f t="shared" si="4"/>
        <v>Hukvaldy</v>
      </c>
      <c r="AA33" s="1">
        <f t="shared" si="2"/>
        <v>0</v>
      </c>
      <c r="AB33" s="1" t="str">
        <f t="shared" si="2"/>
        <v>Hukvaldy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107">
        <v>4</v>
      </c>
      <c r="C34" s="90" t="s">
        <v>52</v>
      </c>
      <c r="D34" s="307" t="str">
        <f>VLOOKUP(B34,W31:X40,2)</f>
        <v>Hrabová</v>
      </c>
      <c r="E34" s="305"/>
      <c r="F34" s="305"/>
      <c r="G34" s="305"/>
      <c r="H34" s="305"/>
      <c r="I34" s="306"/>
      <c r="N34" s="102">
        <v>4</v>
      </c>
      <c r="P34" s="574" t="s">
        <v>51</v>
      </c>
      <c r="Q34" s="574"/>
      <c r="R34" s="574"/>
      <c r="S34" s="574"/>
      <c r="T34" s="574"/>
      <c r="U34" s="574"/>
      <c r="W34" s="103">
        <v>4</v>
      </c>
      <c r="X34" s="104" t="str">
        <f t="shared" si="4"/>
        <v>Hrabová</v>
      </c>
      <c r="AA34" s="1">
        <f t="shared" si="2"/>
        <v>0</v>
      </c>
      <c r="AB34" s="1" t="str">
        <f t="shared" si="2"/>
        <v>Hrabová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107">
        <v>2</v>
      </c>
      <c r="C35" s="90" t="s">
        <v>54</v>
      </c>
      <c r="D35" s="307" t="str">
        <f>VLOOKUP(B35,W31:X40,2)</f>
        <v>Stará Ves</v>
      </c>
      <c r="E35" s="305"/>
      <c r="F35" s="305"/>
      <c r="G35" s="305"/>
      <c r="H35" s="305"/>
      <c r="I35" s="306"/>
      <c r="N35" s="102">
        <v>5</v>
      </c>
      <c r="P35" s="574" t="s">
        <v>53</v>
      </c>
      <c r="Q35" s="574"/>
      <c r="R35" s="574"/>
      <c r="S35" s="574"/>
      <c r="T35" s="574"/>
      <c r="U35" s="574"/>
      <c r="W35" s="103">
        <v>5</v>
      </c>
      <c r="X35" s="104" t="str">
        <f t="shared" si="4"/>
        <v>Hrabůvka B</v>
      </c>
      <c r="AA35" s="1">
        <f t="shared" si="2"/>
        <v>0</v>
      </c>
      <c r="AB35" s="1" t="str">
        <f t="shared" si="2"/>
        <v>Hrabůvka B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102">
        <v>6</v>
      </c>
      <c r="P36" s="574" t="s">
        <v>55</v>
      </c>
      <c r="Q36" s="574"/>
      <c r="R36" s="574"/>
      <c r="S36" s="574"/>
      <c r="T36" s="574"/>
      <c r="U36" s="574"/>
      <c r="W36" s="103">
        <v>6</v>
      </c>
      <c r="X36" s="104" t="str">
        <f t="shared" si="4"/>
        <v>Výškovice B</v>
      </c>
      <c r="AA36" s="1">
        <f t="shared" si="2"/>
        <v>0</v>
      </c>
      <c r="AB36" s="1" t="str">
        <f t="shared" si="2"/>
        <v>Výškovice B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108" t="s">
        <v>56</v>
      </c>
      <c r="D37" s="109"/>
      <c r="E37" s="575" t="s">
        <v>57</v>
      </c>
      <c r="F37" s="576"/>
      <c r="G37" s="576"/>
      <c r="H37" s="576"/>
      <c r="I37" s="576"/>
      <c r="J37" s="576"/>
      <c r="K37" s="576"/>
      <c r="L37" s="576"/>
      <c r="M37" s="576"/>
      <c r="N37" s="576" t="s">
        <v>58</v>
      </c>
      <c r="O37" s="576"/>
      <c r="P37" s="576"/>
      <c r="Q37" s="576"/>
      <c r="R37" s="576"/>
      <c r="S37" s="576"/>
      <c r="T37" s="576"/>
      <c r="U37" s="576"/>
      <c r="V37" s="110"/>
      <c r="W37" s="103">
        <v>7</v>
      </c>
      <c r="X37" s="104" t="str">
        <f t="shared" si="4"/>
        <v>Krmelín B</v>
      </c>
      <c r="AA37" s="1">
        <f t="shared" si="2"/>
        <v>0</v>
      </c>
      <c r="AB37" s="1" t="str">
        <f t="shared" si="2"/>
        <v>Krmelín B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8" ht="15">
      <c r="B38" s="112"/>
      <c r="C38" s="113" t="s">
        <v>7</v>
      </c>
      <c r="D38" s="114" t="s">
        <v>8</v>
      </c>
      <c r="E38" s="579" t="s">
        <v>59</v>
      </c>
      <c r="F38" s="568"/>
      <c r="G38" s="569"/>
      <c r="H38" s="567" t="s">
        <v>60</v>
      </c>
      <c r="I38" s="568"/>
      <c r="J38" s="569" t="s">
        <v>60</v>
      </c>
      <c r="K38" s="567" t="s">
        <v>61</v>
      </c>
      <c r="L38" s="568"/>
      <c r="M38" s="568" t="s">
        <v>61</v>
      </c>
      <c r="N38" s="567" t="s">
        <v>62</v>
      </c>
      <c r="O38" s="568"/>
      <c r="P38" s="569"/>
      <c r="Q38" s="567" t="s">
        <v>63</v>
      </c>
      <c r="R38" s="568"/>
      <c r="S38" s="569"/>
      <c r="T38" s="115" t="s">
        <v>64</v>
      </c>
      <c r="U38" s="116"/>
      <c r="V38" s="117"/>
      <c r="W38" s="103">
        <v>8</v>
      </c>
      <c r="X38" s="104" t="str">
        <f t="shared" si="4"/>
        <v>Volný LOS</v>
      </c>
      <c r="AA38" s="1">
        <f t="shared" si="2"/>
        <v>0</v>
      </c>
      <c r="AB38" s="1" t="str">
        <f t="shared" si="2"/>
        <v>Volný LOS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G38" s="9" t="s">
        <v>59</v>
      </c>
      <c r="AH38" s="9" t="s">
        <v>60</v>
      </c>
      <c r="AI38" s="9" t="s">
        <v>61</v>
      </c>
      <c r="AJ38" s="9" t="s">
        <v>59</v>
      </c>
      <c r="AK38" s="9" t="s">
        <v>60</v>
      </c>
      <c r="AL38" s="9" t="s">
        <v>61</v>
      </c>
    </row>
    <row r="39" spans="2:38" ht="24.75" customHeight="1">
      <c r="B39" s="118" t="s">
        <v>59</v>
      </c>
      <c r="C39" s="448" t="s">
        <v>181</v>
      </c>
      <c r="D39" s="428" t="s">
        <v>256</v>
      </c>
      <c r="E39" s="429">
        <v>6</v>
      </c>
      <c r="F39" s="144" t="s">
        <v>17</v>
      </c>
      <c r="G39" s="430">
        <v>3</v>
      </c>
      <c r="H39" s="231">
        <v>6</v>
      </c>
      <c r="I39" s="232" t="s">
        <v>17</v>
      </c>
      <c r="J39" s="431">
        <v>2</v>
      </c>
      <c r="K39" s="145"/>
      <c r="L39" s="144" t="s">
        <v>17</v>
      </c>
      <c r="M39" s="233"/>
      <c r="N39" s="147">
        <f>E39+H39+K39</f>
        <v>12</v>
      </c>
      <c r="O39" s="148" t="s">
        <v>17</v>
      </c>
      <c r="P39" s="149">
        <f>G39+J39+M39</f>
        <v>5</v>
      </c>
      <c r="Q39" s="147">
        <f>SUM(AG39:AI39)</f>
        <v>2</v>
      </c>
      <c r="R39" s="148" t="s">
        <v>17</v>
      </c>
      <c r="S39" s="149">
        <f>SUM(AJ39:AL39)</f>
        <v>0</v>
      </c>
      <c r="T39" s="122">
        <f>IF(Q39&gt;S39,1,0)</f>
        <v>1</v>
      </c>
      <c r="U39" s="123">
        <f>IF(S39&gt;Q39,1,0)</f>
        <v>0</v>
      </c>
      <c r="V39" s="110"/>
      <c r="W39" s="103">
        <v>9</v>
      </c>
      <c r="X39" s="104" t="str">
        <f>IF($N$4=1,AA39,IF($N$4=2,AB39,IF($N$4=3,AC39,IF($N$4=4,AD39,IF($N$4=5,AE39,IF($N$4=6,AF39," "))))))</f>
        <v>Nová Bělá</v>
      </c>
      <c r="AB39" s="1" t="str">
        <f>AB14</f>
        <v>Nová Bělá</v>
      </c>
      <c r="AG39" s="124">
        <f>IF(E39&gt;G39,1,0)</f>
        <v>1</v>
      </c>
      <c r="AH39" s="124">
        <f>IF(H39&gt;J39,1,0)</f>
        <v>1</v>
      </c>
      <c r="AI39" s="124">
        <f>IF(K39+M39&gt;0,IF(K39&gt;M39,1,0),0)</f>
        <v>0</v>
      </c>
      <c r="AJ39" s="124">
        <f>IF(G39&gt;E39,1,0)</f>
        <v>0</v>
      </c>
      <c r="AK39" s="124">
        <f>IF(J39&gt;H39,1,0)</f>
        <v>0</v>
      </c>
      <c r="AL39" s="124">
        <f>IF(K39+M39&gt;0,IF(M39&gt;K39,1,0),0)</f>
        <v>0</v>
      </c>
    </row>
    <row r="40" spans="2:38" ht="24.75" customHeight="1">
      <c r="B40" s="118" t="s">
        <v>60</v>
      </c>
      <c r="C40" s="449" t="s">
        <v>183</v>
      </c>
      <c r="D40" s="433" t="s">
        <v>131</v>
      </c>
      <c r="E40" s="434">
        <v>6</v>
      </c>
      <c r="F40" s="232" t="s">
        <v>17</v>
      </c>
      <c r="G40" s="431">
        <v>4</v>
      </c>
      <c r="H40" s="145">
        <v>6</v>
      </c>
      <c r="I40" s="144" t="s">
        <v>17</v>
      </c>
      <c r="J40" s="430">
        <v>3</v>
      </c>
      <c r="K40" s="231"/>
      <c r="L40" s="232" t="s">
        <v>17</v>
      </c>
      <c r="M40" s="146"/>
      <c r="N40" s="147">
        <f>E40+H40+K40</f>
        <v>12</v>
      </c>
      <c r="O40" s="148" t="s">
        <v>17</v>
      </c>
      <c r="P40" s="149">
        <f>G40+J40+M40</f>
        <v>7</v>
      </c>
      <c r="Q40" s="147">
        <f>SUM(AG40:AI40)</f>
        <v>2</v>
      </c>
      <c r="R40" s="148" t="s">
        <v>17</v>
      </c>
      <c r="S40" s="149">
        <f>SUM(AJ40:AL40)</f>
        <v>0</v>
      </c>
      <c r="T40" s="122">
        <f>IF(Q40&gt;S40,1,0)</f>
        <v>1</v>
      </c>
      <c r="U40" s="123">
        <f>IF(S40&gt;Q40,1,0)</f>
        <v>0</v>
      </c>
      <c r="V40" s="110"/>
      <c r="W40" s="103">
        <v>10</v>
      </c>
      <c r="X40" s="104" t="str">
        <f>IF($N$4=1,AA40,IF($N$4=2,AB40,IF($N$4=3,AC40,IF($N$4=4,AD40,IF($N$4=5,AE40,IF($N$4=6,AF40," "))))))</f>
        <v>Proskovice B</v>
      </c>
      <c r="AB40" s="1" t="str">
        <f>AB15</f>
        <v>Proskovice B</v>
      </c>
      <c r="AG40" s="124">
        <f>IF(E40&gt;G40,1,0)</f>
        <v>1</v>
      </c>
      <c r="AH40" s="124">
        <f>IF(H40&gt;J40,1,0)</f>
        <v>1</v>
      </c>
      <c r="AI40" s="124">
        <f>IF(K40+M40&gt;0,IF(K40&gt;M40,1,0),0)</f>
        <v>0</v>
      </c>
      <c r="AJ40" s="124">
        <f>IF(G40&gt;E40,1,0)</f>
        <v>0</v>
      </c>
      <c r="AK40" s="124">
        <f>IF(J40&gt;H40,1,0)</f>
        <v>0</v>
      </c>
      <c r="AL40" s="124">
        <f>IF(K40+M40&gt;0,IF(M40&gt;K40,1,0),0)</f>
        <v>0</v>
      </c>
    </row>
    <row r="41" spans="2:38" ht="24.75" customHeight="1">
      <c r="B41" s="572" t="s">
        <v>61</v>
      </c>
      <c r="C41" s="450" t="s">
        <v>181</v>
      </c>
      <c r="D41" s="451" t="s">
        <v>257</v>
      </c>
      <c r="E41" s="436">
        <v>6</v>
      </c>
      <c r="F41" s="295" t="s">
        <v>17</v>
      </c>
      <c r="G41" s="437">
        <v>3</v>
      </c>
      <c r="H41" s="438">
        <v>6</v>
      </c>
      <c r="I41" s="439" t="s">
        <v>17</v>
      </c>
      <c r="J41" s="440">
        <v>4</v>
      </c>
      <c r="K41" s="293"/>
      <c r="L41" s="295" t="s">
        <v>17</v>
      </c>
      <c r="M41" s="297"/>
      <c r="N41" s="559">
        <f>E41+H41+K41</f>
        <v>12</v>
      </c>
      <c r="O41" s="561" t="s">
        <v>17</v>
      </c>
      <c r="P41" s="557">
        <f>G41+J41+M41</f>
        <v>7</v>
      </c>
      <c r="Q41" s="559">
        <f>SUM(AG41:AI41)</f>
        <v>2</v>
      </c>
      <c r="R41" s="561" t="s">
        <v>17</v>
      </c>
      <c r="S41" s="557">
        <f>SUM(AJ41:AL41)</f>
        <v>0</v>
      </c>
      <c r="T41" s="565">
        <f>IF(Q41&gt;S41,1,0)</f>
        <v>1</v>
      </c>
      <c r="U41" s="553">
        <f>IF(S41&gt;Q41,1,0)</f>
        <v>0</v>
      </c>
      <c r="V41" s="125"/>
      <c r="AG41" s="124">
        <f>IF(E41&gt;G41,1,0)</f>
        <v>1</v>
      </c>
      <c r="AH41" s="124">
        <f>IF(H41&gt;J41,1,0)</f>
        <v>1</v>
      </c>
      <c r="AI41" s="124">
        <f>IF(K41+M41&gt;0,IF(K41&gt;M41,1,0),0)</f>
        <v>0</v>
      </c>
      <c r="AJ41" s="124">
        <f>IF(G41&gt;E41,1,0)</f>
        <v>0</v>
      </c>
      <c r="AK41" s="124">
        <f>IF(J41&gt;H41,1,0)</f>
        <v>0</v>
      </c>
      <c r="AL41" s="124">
        <f>IF(K41+M41&gt;0,IF(M41&gt;K41,1,0),0)</f>
        <v>0</v>
      </c>
    </row>
    <row r="42" spans="2:22" ht="24.75" customHeight="1">
      <c r="B42" s="573"/>
      <c r="C42" s="452" t="s">
        <v>183</v>
      </c>
      <c r="D42" s="453" t="s">
        <v>131</v>
      </c>
      <c r="E42" s="443"/>
      <c r="F42" s="296"/>
      <c r="G42" s="444"/>
      <c r="H42" s="445"/>
      <c r="I42" s="446"/>
      <c r="J42" s="447"/>
      <c r="K42" s="294"/>
      <c r="L42" s="296"/>
      <c r="M42" s="298"/>
      <c r="N42" s="578"/>
      <c r="O42" s="556"/>
      <c r="P42" s="564"/>
      <c r="Q42" s="578"/>
      <c r="R42" s="556"/>
      <c r="S42" s="564"/>
      <c r="T42" s="566"/>
      <c r="U42" s="554"/>
      <c r="V42" s="125"/>
    </row>
    <row r="43" spans="2:22" ht="24.75" customHeight="1">
      <c r="B43" s="126"/>
      <c r="C43" s="150" t="s">
        <v>65</v>
      </c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2">
        <f>SUM(N39:N42)</f>
        <v>36</v>
      </c>
      <c r="O43" s="148" t="s">
        <v>17</v>
      </c>
      <c r="P43" s="153">
        <f>SUM(P39:P42)</f>
        <v>19</v>
      </c>
      <c r="Q43" s="152">
        <f>SUM(Q39:Q42)</f>
        <v>6</v>
      </c>
      <c r="R43" s="154" t="s">
        <v>17</v>
      </c>
      <c r="S43" s="153">
        <f>SUM(S39:S42)</f>
        <v>0</v>
      </c>
      <c r="T43" s="122">
        <f>SUM(T39:T42)</f>
        <v>3</v>
      </c>
      <c r="U43" s="123">
        <f>SUM(U39:U42)</f>
        <v>0</v>
      </c>
      <c r="V43" s="110"/>
    </row>
    <row r="44" spans="2:22" ht="24.75" customHeight="1">
      <c r="B44" s="126"/>
      <c r="C44" s="175" t="s">
        <v>66</v>
      </c>
      <c r="D44" s="174" t="str">
        <f>IF(T43&gt;U43,D34,IF(U43&gt;T43,D35,IF(U43+T43=0," ","CHYBA ZADÁNÍ")))</f>
        <v>Hrabová</v>
      </c>
      <c r="E44" s="150"/>
      <c r="F44" s="150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75"/>
      <c r="V44" s="133"/>
    </row>
    <row r="45" spans="2:22" ht="15">
      <c r="B45" s="126"/>
      <c r="C45" s="8" t="s">
        <v>67</v>
      </c>
      <c r="G45" s="135"/>
      <c r="H45" s="135"/>
      <c r="I45" s="135"/>
      <c r="J45" s="135"/>
      <c r="K45" s="135"/>
      <c r="L45" s="135"/>
      <c r="M45" s="135"/>
      <c r="N45" s="133"/>
      <c r="O45" s="133"/>
      <c r="Q45" s="136"/>
      <c r="R45" s="136"/>
      <c r="S45" s="135"/>
      <c r="T45" s="135"/>
      <c r="U45" s="135"/>
      <c r="V45" s="133"/>
    </row>
    <row r="46" spans="3:21" ht="15">
      <c r="C46" s="136"/>
      <c r="D46" s="136"/>
      <c r="E46" s="136"/>
      <c r="F46" s="136"/>
      <c r="G46" s="136"/>
      <c r="H46" s="136"/>
      <c r="I46" s="136"/>
      <c r="J46" s="141" t="s">
        <v>52</v>
      </c>
      <c r="K46" s="141"/>
      <c r="L46" s="141"/>
      <c r="M46" s="136"/>
      <c r="N46" s="136"/>
      <c r="O46" s="136"/>
      <c r="P46" s="136"/>
      <c r="Q46" s="136"/>
      <c r="R46" s="136"/>
      <c r="S46" s="136"/>
      <c r="T46" s="141" t="s">
        <v>54</v>
      </c>
      <c r="U46" s="136"/>
    </row>
    <row r="47" spans="3:21" ht="15">
      <c r="C47" s="142" t="s">
        <v>68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</row>
    <row r="48" spans="3:21" ht="15">
      <c r="C48" s="136"/>
      <c r="D48" s="143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</row>
    <row r="49" spans="3:21" ht="15"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</row>
    <row r="50" spans="3:21" ht="15"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</row>
    <row r="51" spans="6:9" ht="26.25">
      <c r="F51" s="88" t="s">
        <v>38</v>
      </c>
      <c r="H51" s="89"/>
      <c r="I51" s="89"/>
    </row>
    <row r="52" spans="6:9" ht="26.25">
      <c r="F52" s="88"/>
      <c r="H52" s="89"/>
      <c r="I52" s="89"/>
    </row>
    <row r="53" spans="3:24" ht="21">
      <c r="C53" s="90" t="s">
        <v>39</v>
      </c>
      <c r="D53" s="91" t="s">
        <v>40</v>
      </c>
      <c r="E53" s="90"/>
      <c r="F53" s="90"/>
      <c r="G53" s="90"/>
      <c r="H53" s="90"/>
      <c r="I53" s="90"/>
      <c r="J53" s="90"/>
      <c r="K53" s="90"/>
      <c r="L53" s="90"/>
      <c r="P53" s="580" t="s">
        <v>41</v>
      </c>
      <c r="Q53" s="580"/>
      <c r="R53" s="92"/>
      <c r="S53" s="92"/>
      <c r="T53" s="581">
        <f>'Utkání-výsledky'!$K$1</f>
        <v>2015</v>
      </c>
      <c r="U53" s="581"/>
      <c r="X53" s="93" t="s">
        <v>0</v>
      </c>
    </row>
    <row r="54" spans="3:32" ht="18.75">
      <c r="C54" s="94" t="s">
        <v>42</v>
      </c>
      <c r="D54" s="95"/>
      <c r="N54" s="96">
        <v>2</v>
      </c>
      <c r="P54" s="582" t="str">
        <f>IF(N54=1,P56,IF(N54=2,P57,IF(N54=3,P58,IF(N54=4,P59,IF(N54=5,P60,IF(N54=6,P61," "))))))</f>
        <v>MUŽI  II.</v>
      </c>
      <c r="Q54" s="583"/>
      <c r="R54" s="583"/>
      <c r="S54" s="583"/>
      <c r="T54" s="583"/>
      <c r="U54" s="584"/>
      <c r="W54" s="97" t="s">
        <v>1</v>
      </c>
      <c r="X54" s="98" t="s">
        <v>2</v>
      </c>
      <c r="AA54" s="1" t="str">
        <f aca="true" t="shared" si="5" ref="AA54:AF54">AA4</f>
        <v>Muži I.</v>
      </c>
      <c r="AB54" s="1" t="str">
        <f t="shared" si="5"/>
        <v>Muži II. </v>
      </c>
      <c r="AC54" s="1" t="str">
        <f t="shared" si="5"/>
        <v>Neobsazeno</v>
      </c>
      <c r="AD54" s="1" t="str">
        <f t="shared" si="5"/>
        <v>Veterání I.</v>
      </c>
      <c r="AE54" s="1" t="str">
        <f t="shared" si="5"/>
        <v>Veterání II.</v>
      </c>
      <c r="AF54" s="1" t="str">
        <f t="shared" si="5"/>
        <v>Ženy</v>
      </c>
    </row>
    <row r="55" spans="3:21" ht="15">
      <c r="C55" s="94"/>
      <c r="D55" s="99"/>
      <c r="E55" s="99"/>
      <c r="F55" s="99"/>
      <c r="G55" s="94"/>
      <c r="H55" s="94"/>
      <c r="I55" s="94"/>
      <c r="J55" s="99"/>
      <c r="K55" s="99"/>
      <c r="L55" s="99"/>
      <c r="M55" s="94"/>
      <c r="N55" s="94"/>
      <c r="O55" s="94"/>
      <c r="P55" s="100"/>
      <c r="Q55" s="100"/>
      <c r="R55" s="100"/>
      <c r="S55" s="94"/>
      <c r="T55" s="94"/>
      <c r="U55" s="99"/>
    </row>
    <row r="56" spans="3:32" ht="15.75" customHeight="1">
      <c r="C56" s="94" t="s">
        <v>47</v>
      </c>
      <c r="D56" s="140" t="s">
        <v>241</v>
      </c>
      <c r="E56" s="101"/>
      <c r="F56" s="101"/>
      <c r="N56" s="102">
        <v>1</v>
      </c>
      <c r="P56" s="571" t="s">
        <v>48</v>
      </c>
      <c r="Q56" s="571"/>
      <c r="R56" s="571"/>
      <c r="S56" s="571"/>
      <c r="T56" s="571"/>
      <c r="U56" s="571"/>
      <c r="W56" s="103">
        <v>1</v>
      </c>
      <c r="X56" s="104" t="str">
        <f>IF($N$4=1,AA56,IF($N$4=2,AB56,IF($N$4=3,AC56,IF($N$4=4,AD56,IF($N$4=5,AE56,IF($N$4=6,AF56," "))))))</f>
        <v>Mexico</v>
      </c>
      <c r="AA56" s="1">
        <f aca="true" t="shared" si="6" ref="AA56:AE63">AA6</f>
        <v>0</v>
      </c>
      <c r="AB56" s="1" t="str">
        <f aca="true" t="shared" si="7" ref="AB56:AB65">AB31</f>
        <v>Mexico</v>
      </c>
      <c r="AC56" s="1">
        <f t="shared" si="6"/>
        <v>0</v>
      </c>
      <c r="AD56" s="1">
        <f t="shared" si="6"/>
        <v>0</v>
      </c>
      <c r="AE56" s="1">
        <f t="shared" si="6"/>
        <v>0</v>
      </c>
      <c r="AF56" s="1">
        <f aca="true" t="shared" si="8" ref="AF56:AF63">AF6</f>
        <v>0</v>
      </c>
    </row>
    <row r="57" spans="3:32" ht="15" customHeight="1">
      <c r="C57" s="94" t="s">
        <v>49</v>
      </c>
      <c r="D57" s="105">
        <v>42162</v>
      </c>
      <c r="E57" s="106"/>
      <c r="F57" s="106"/>
      <c r="N57" s="102">
        <v>2</v>
      </c>
      <c r="P57" s="570" t="s">
        <v>50</v>
      </c>
      <c r="Q57" s="571"/>
      <c r="R57" s="571"/>
      <c r="S57" s="571"/>
      <c r="T57" s="571"/>
      <c r="U57" s="571"/>
      <c r="W57" s="103">
        <v>2</v>
      </c>
      <c r="X57" s="104" t="str">
        <f aca="true" t="shared" si="9" ref="X57:X63">IF($N$4=1,AA57,IF($N$4=2,AB57,IF($N$4=3,AC57,IF($N$4=4,AD57,IF($N$4=5,AE57,IF($N$4=6,AF57," "))))))</f>
        <v>Stará Ves</v>
      </c>
      <c r="AA57" s="1">
        <f t="shared" si="6"/>
        <v>0</v>
      </c>
      <c r="AB57" s="1" t="str">
        <f t="shared" si="7"/>
        <v>Stará Ves</v>
      </c>
      <c r="AC57" s="1">
        <f t="shared" si="6"/>
        <v>0</v>
      </c>
      <c r="AD57" s="1">
        <f t="shared" si="6"/>
        <v>0</v>
      </c>
      <c r="AE57" s="1">
        <f t="shared" si="6"/>
        <v>0</v>
      </c>
      <c r="AF57" s="1">
        <f t="shared" si="8"/>
        <v>0</v>
      </c>
    </row>
    <row r="58" spans="3:32" ht="15" customHeight="1">
      <c r="C58" s="94"/>
      <c r="N58" s="102">
        <v>3</v>
      </c>
      <c r="P58" s="570" t="s">
        <v>109</v>
      </c>
      <c r="Q58" s="571"/>
      <c r="R58" s="571"/>
      <c r="S58" s="571"/>
      <c r="T58" s="571"/>
      <c r="U58" s="571"/>
      <c r="W58" s="103">
        <v>3</v>
      </c>
      <c r="X58" s="104" t="str">
        <f t="shared" si="9"/>
        <v>Hukvaldy</v>
      </c>
      <c r="AA58" s="1">
        <f t="shared" si="6"/>
        <v>0</v>
      </c>
      <c r="AB58" s="1" t="str">
        <f t="shared" si="7"/>
        <v>Hukvaldy</v>
      </c>
      <c r="AC58" s="1">
        <f t="shared" si="6"/>
        <v>0</v>
      </c>
      <c r="AD58" s="1">
        <f t="shared" si="6"/>
        <v>0</v>
      </c>
      <c r="AE58" s="1">
        <f t="shared" si="6"/>
        <v>0</v>
      </c>
      <c r="AF58" s="1">
        <f t="shared" si="8"/>
        <v>0</v>
      </c>
    </row>
    <row r="59" spans="2:32" ht="18.75">
      <c r="B59" s="107">
        <v>5</v>
      </c>
      <c r="C59" s="90" t="s">
        <v>52</v>
      </c>
      <c r="D59" s="307" t="str">
        <f>VLOOKUP(B59,W56:X65,2)</f>
        <v>Hrabůvka B</v>
      </c>
      <c r="E59" s="305"/>
      <c r="F59" s="305"/>
      <c r="G59" s="305"/>
      <c r="H59" s="305"/>
      <c r="I59" s="306"/>
      <c r="N59" s="102">
        <v>4</v>
      </c>
      <c r="P59" s="574" t="s">
        <v>51</v>
      </c>
      <c r="Q59" s="574"/>
      <c r="R59" s="574"/>
      <c r="S59" s="574"/>
      <c r="T59" s="574"/>
      <c r="U59" s="574"/>
      <c r="W59" s="103">
        <v>4</v>
      </c>
      <c r="X59" s="104" t="str">
        <f t="shared" si="9"/>
        <v>Hrabová</v>
      </c>
      <c r="AA59" s="1">
        <f t="shared" si="6"/>
        <v>0</v>
      </c>
      <c r="AB59" s="1" t="str">
        <f t="shared" si="7"/>
        <v>Hrabová</v>
      </c>
      <c r="AC59" s="1">
        <f t="shared" si="6"/>
        <v>0</v>
      </c>
      <c r="AD59" s="1">
        <f t="shared" si="6"/>
        <v>0</v>
      </c>
      <c r="AE59" s="1">
        <f t="shared" si="6"/>
        <v>0</v>
      </c>
      <c r="AF59" s="1">
        <f t="shared" si="8"/>
        <v>0</v>
      </c>
    </row>
    <row r="60" spans="2:32" ht="18.75">
      <c r="B60" s="107">
        <v>1</v>
      </c>
      <c r="C60" s="90" t="s">
        <v>54</v>
      </c>
      <c r="D60" s="307" t="str">
        <f>VLOOKUP(B60,W56:X65,2)</f>
        <v>Mexico</v>
      </c>
      <c r="E60" s="305"/>
      <c r="F60" s="305"/>
      <c r="G60" s="305"/>
      <c r="H60" s="305"/>
      <c r="I60" s="306"/>
      <c r="N60" s="102">
        <v>5</v>
      </c>
      <c r="P60" s="574" t="s">
        <v>53</v>
      </c>
      <c r="Q60" s="574"/>
      <c r="R60" s="574"/>
      <c r="S60" s="574"/>
      <c r="T60" s="574"/>
      <c r="U60" s="574"/>
      <c r="W60" s="103">
        <v>5</v>
      </c>
      <c r="X60" s="104" t="str">
        <f t="shared" si="9"/>
        <v>Hrabůvka B</v>
      </c>
      <c r="AA60" s="1">
        <f t="shared" si="6"/>
        <v>0</v>
      </c>
      <c r="AB60" s="1" t="str">
        <f t="shared" si="7"/>
        <v>Hrabůvka B</v>
      </c>
      <c r="AC60" s="1">
        <f t="shared" si="6"/>
        <v>0</v>
      </c>
      <c r="AD60" s="1">
        <f t="shared" si="6"/>
        <v>0</v>
      </c>
      <c r="AE60" s="1">
        <f t="shared" si="6"/>
        <v>0</v>
      </c>
      <c r="AF60" s="1">
        <f t="shared" si="8"/>
        <v>0</v>
      </c>
    </row>
    <row r="61" spans="14:32" ht="15">
      <c r="N61" s="102">
        <v>6</v>
      </c>
      <c r="P61" s="574" t="s">
        <v>55</v>
      </c>
      <c r="Q61" s="574"/>
      <c r="R61" s="574"/>
      <c r="S61" s="574"/>
      <c r="T61" s="574"/>
      <c r="U61" s="574"/>
      <c r="W61" s="103">
        <v>6</v>
      </c>
      <c r="X61" s="104" t="str">
        <f t="shared" si="9"/>
        <v>Výškovice B</v>
      </c>
      <c r="AA61" s="1">
        <f t="shared" si="6"/>
        <v>0</v>
      </c>
      <c r="AB61" s="1" t="str">
        <f t="shared" si="7"/>
        <v>Výškovice B</v>
      </c>
      <c r="AC61" s="1">
        <f t="shared" si="6"/>
        <v>0</v>
      </c>
      <c r="AD61" s="1">
        <f t="shared" si="6"/>
        <v>0</v>
      </c>
      <c r="AE61" s="1">
        <f t="shared" si="6"/>
        <v>0</v>
      </c>
      <c r="AF61" s="1">
        <f t="shared" si="8"/>
        <v>0</v>
      </c>
    </row>
    <row r="62" spans="3:38" ht="15">
      <c r="C62" s="108" t="s">
        <v>56</v>
      </c>
      <c r="D62" s="109"/>
      <c r="E62" s="575" t="s">
        <v>57</v>
      </c>
      <c r="F62" s="576"/>
      <c r="G62" s="576"/>
      <c r="H62" s="576"/>
      <c r="I62" s="576"/>
      <c r="J62" s="576"/>
      <c r="K62" s="576"/>
      <c r="L62" s="576"/>
      <c r="M62" s="576"/>
      <c r="N62" s="576" t="s">
        <v>58</v>
      </c>
      <c r="O62" s="576"/>
      <c r="P62" s="576"/>
      <c r="Q62" s="576"/>
      <c r="R62" s="576"/>
      <c r="S62" s="576"/>
      <c r="T62" s="576"/>
      <c r="U62" s="576"/>
      <c r="V62" s="110"/>
      <c r="W62" s="103">
        <v>7</v>
      </c>
      <c r="X62" s="104" t="str">
        <f t="shared" si="9"/>
        <v>Krmelín B</v>
      </c>
      <c r="AA62" s="1">
        <f t="shared" si="6"/>
        <v>0</v>
      </c>
      <c r="AB62" s="1" t="str">
        <f t="shared" si="7"/>
        <v>Krmelín B</v>
      </c>
      <c r="AC62" s="1">
        <f t="shared" si="6"/>
        <v>0</v>
      </c>
      <c r="AD62" s="1">
        <f t="shared" si="6"/>
        <v>0</v>
      </c>
      <c r="AE62" s="1">
        <f t="shared" si="6"/>
        <v>0</v>
      </c>
      <c r="AF62" s="1">
        <f t="shared" si="8"/>
        <v>0</v>
      </c>
      <c r="AG62" s="94"/>
      <c r="AH62" s="111"/>
      <c r="AI62" s="111"/>
      <c r="AJ62" s="93" t="s">
        <v>0</v>
      </c>
      <c r="AK62" s="111"/>
      <c r="AL62" s="111"/>
    </row>
    <row r="63" spans="2:38" ht="15">
      <c r="B63" s="112"/>
      <c r="C63" s="113" t="s">
        <v>7</v>
      </c>
      <c r="D63" s="114" t="s">
        <v>8</v>
      </c>
      <c r="E63" s="579" t="s">
        <v>59</v>
      </c>
      <c r="F63" s="568"/>
      <c r="G63" s="569"/>
      <c r="H63" s="567" t="s">
        <v>60</v>
      </c>
      <c r="I63" s="568"/>
      <c r="J63" s="569" t="s">
        <v>60</v>
      </c>
      <c r="K63" s="567" t="s">
        <v>61</v>
      </c>
      <c r="L63" s="568"/>
      <c r="M63" s="568" t="s">
        <v>61</v>
      </c>
      <c r="N63" s="567" t="s">
        <v>62</v>
      </c>
      <c r="O63" s="568"/>
      <c r="P63" s="569"/>
      <c r="Q63" s="567" t="s">
        <v>63</v>
      </c>
      <c r="R63" s="568"/>
      <c r="S63" s="569"/>
      <c r="T63" s="115" t="s">
        <v>64</v>
      </c>
      <c r="U63" s="116"/>
      <c r="V63" s="117"/>
      <c r="W63" s="103">
        <v>8</v>
      </c>
      <c r="X63" s="104" t="str">
        <f t="shared" si="9"/>
        <v>Volný LOS</v>
      </c>
      <c r="AA63" s="1">
        <f t="shared" si="6"/>
        <v>0</v>
      </c>
      <c r="AB63" s="1" t="str">
        <f t="shared" si="7"/>
        <v>Volný LOS</v>
      </c>
      <c r="AC63" s="1">
        <f t="shared" si="6"/>
        <v>0</v>
      </c>
      <c r="AD63" s="1">
        <f t="shared" si="6"/>
        <v>0</v>
      </c>
      <c r="AE63" s="1">
        <f t="shared" si="6"/>
        <v>0</v>
      </c>
      <c r="AF63" s="1">
        <f t="shared" si="8"/>
        <v>0</v>
      </c>
      <c r="AG63" s="9" t="s">
        <v>59</v>
      </c>
      <c r="AH63" s="9" t="s">
        <v>60</v>
      </c>
      <c r="AI63" s="9" t="s">
        <v>61</v>
      </c>
      <c r="AJ63" s="9" t="s">
        <v>59</v>
      </c>
      <c r="AK63" s="9" t="s">
        <v>60</v>
      </c>
      <c r="AL63" s="9" t="s">
        <v>61</v>
      </c>
    </row>
    <row r="64" spans="2:38" ht="24.75" customHeight="1">
      <c r="B64" s="118" t="s">
        <v>59</v>
      </c>
      <c r="C64" s="448" t="s">
        <v>221</v>
      </c>
      <c r="D64" s="428" t="s">
        <v>189</v>
      </c>
      <c r="E64" s="429">
        <v>1</v>
      </c>
      <c r="F64" s="144" t="s">
        <v>17</v>
      </c>
      <c r="G64" s="430">
        <v>6</v>
      </c>
      <c r="H64" s="231">
        <v>2</v>
      </c>
      <c r="I64" s="232" t="s">
        <v>17</v>
      </c>
      <c r="J64" s="431">
        <v>6</v>
      </c>
      <c r="K64" s="145"/>
      <c r="L64" s="144" t="s">
        <v>17</v>
      </c>
      <c r="M64" s="233"/>
      <c r="N64" s="147">
        <f>E64+H64+K64</f>
        <v>3</v>
      </c>
      <c r="O64" s="148" t="s">
        <v>17</v>
      </c>
      <c r="P64" s="149">
        <f>G64+J64+M64</f>
        <v>12</v>
      </c>
      <c r="Q64" s="147">
        <f>SUM(AG64:AI64)</f>
        <v>0</v>
      </c>
      <c r="R64" s="148" t="s">
        <v>17</v>
      </c>
      <c r="S64" s="149">
        <f>SUM(AJ64:AL64)</f>
        <v>2</v>
      </c>
      <c r="T64" s="122">
        <f>IF(Q64&gt;S64,1,0)</f>
        <v>0</v>
      </c>
      <c r="U64" s="123">
        <f>IF(S64&gt;Q64,1,0)</f>
        <v>1</v>
      </c>
      <c r="V64" s="110"/>
      <c r="W64" s="103">
        <v>9</v>
      </c>
      <c r="X64" s="104" t="str">
        <f>IF($N$4=1,AA64,IF($N$4=2,AB64,IF($N$4=3,AC64,IF($N$4=4,AD64,IF($N$4=5,AE64,IF($N$4=6,AF64," "))))))</f>
        <v>Nová Bělá</v>
      </c>
      <c r="AB64" s="1" t="str">
        <f t="shared" si="7"/>
        <v>Nová Bělá</v>
      </c>
      <c r="AG64" s="124">
        <f>IF(E64&gt;G64,1,0)</f>
        <v>0</v>
      </c>
      <c r="AH64" s="124">
        <f>IF(H64&gt;J64,1,0)</f>
        <v>0</v>
      </c>
      <c r="AI64" s="124">
        <f>IF(K64+M64&gt;0,IF(K64&gt;M64,1,0),0)</f>
        <v>0</v>
      </c>
      <c r="AJ64" s="124">
        <f>IF(G64&gt;E64,1,0)</f>
        <v>1</v>
      </c>
      <c r="AK64" s="124">
        <f>IF(J64&gt;H64,1,0)</f>
        <v>1</v>
      </c>
      <c r="AL64" s="124">
        <f>IF(K64+M64&gt;0,IF(M64&gt;K64,1,0),0)</f>
        <v>0</v>
      </c>
    </row>
    <row r="65" spans="2:38" ht="24.75" customHeight="1">
      <c r="B65" s="118" t="s">
        <v>60</v>
      </c>
      <c r="C65" s="449" t="s">
        <v>230</v>
      </c>
      <c r="D65" s="433" t="s">
        <v>190</v>
      </c>
      <c r="E65" s="434">
        <v>6</v>
      </c>
      <c r="F65" s="232" t="s">
        <v>17</v>
      </c>
      <c r="G65" s="431">
        <v>3</v>
      </c>
      <c r="H65" s="145">
        <v>6</v>
      </c>
      <c r="I65" s="144" t="s">
        <v>17</v>
      </c>
      <c r="J65" s="430">
        <v>4</v>
      </c>
      <c r="K65" s="231"/>
      <c r="L65" s="232" t="s">
        <v>17</v>
      </c>
      <c r="M65" s="146"/>
      <c r="N65" s="147">
        <f>E65+H65+K65</f>
        <v>12</v>
      </c>
      <c r="O65" s="148" t="s">
        <v>17</v>
      </c>
      <c r="P65" s="149">
        <f>G65+J65+M65</f>
        <v>7</v>
      </c>
      <c r="Q65" s="147">
        <f>SUM(AG65:AI65)</f>
        <v>2</v>
      </c>
      <c r="R65" s="148" t="s">
        <v>17</v>
      </c>
      <c r="S65" s="149">
        <f>SUM(AJ65:AL65)</f>
        <v>0</v>
      </c>
      <c r="T65" s="122">
        <f>IF(Q65&gt;S65,1,0)</f>
        <v>1</v>
      </c>
      <c r="U65" s="123">
        <f>IF(S65&gt;Q65,1,0)</f>
        <v>0</v>
      </c>
      <c r="V65" s="110"/>
      <c r="W65" s="103">
        <v>10</v>
      </c>
      <c r="X65" s="104" t="str">
        <f>IF($N$4=1,AA65,IF($N$4=2,AB65,IF($N$4=3,AC65,IF($N$4=4,AD65,IF($N$4=5,AE65,IF($N$4=6,AF65," "))))))</f>
        <v>Proskovice B</v>
      </c>
      <c r="AB65" s="1" t="str">
        <f t="shared" si="7"/>
        <v>Proskovice B</v>
      </c>
      <c r="AG65" s="124">
        <f>IF(E65&gt;G65,1,0)</f>
        <v>1</v>
      </c>
      <c r="AH65" s="124">
        <f>IF(H65&gt;J65,1,0)</f>
        <v>1</v>
      </c>
      <c r="AI65" s="124">
        <f>IF(K65+M65&gt;0,IF(K65&gt;M65,1,0),0)</f>
        <v>0</v>
      </c>
      <c r="AJ65" s="124">
        <f>IF(G65&gt;E65,1,0)</f>
        <v>0</v>
      </c>
      <c r="AK65" s="124">
        <f>IF(J65&gt;H65,1,0)</f>
        <v>0</v>
      </c>
      <c r="AL65" s="124">
        <f>IF(K65+M65&gt;0,IF(M65&gt;K65,1,0),0)</f>
        <v>0</v>
      </c>
    </row>
    <row r="66" spans="2:38" ht="24.75" customHeight="1">
      <c r="B66" s="572" t="s">
        <v>61</v>
      </c>
      <c r="C66" s="450" t="s">
        <v>221</v>
      </c>
      <c r="D66" s="451" t="s">
        <v>189</v>
      </c>
      <c r="E66" s="436">
        <v>6</v>
      </c>
      <c r="F66" s="295" t="s">
        <v>17</v>
      </c>
      <c r="G66" s="437">
        <v>7</v>
      </c>
      <c r="H66" s="438">
        <v>4</v>
      </c>
      <c r="I66" s="439" t="s">
        <v>17</v>
      </c>
      <c r="J66" s="440">
        <v>6</v>
      </c>
      <c r="K66" s="293"/>
      <c r="L66" s="295" t="s">
        <v>17</v>
      </c>
      <c r="M66" s="297"/>
      <c r="N66" s="559">
        <f>E66+H66+K66</f>
        <v>10</v>
      </c>
      <c r="O66" s="561" t="s">
        <v>17</v>
      </c>
      <c r="P66" s="557">
        <f>G66+J66+M66</f>
        <v>13</v>
      </c>
      <c r="Q66" s="559">
        <f>SUM(AG66:AI66)</f>
        <v>0</v>
      </c>
      <c r="R66" s="561" t="s">
        <v>17</v>
      </c>
      <c r="S66" s="557">
        <f>SUM(AJ66:AL66)</f>
        <v>2</v>
      </c>
      <c r="T66" s="565">
        <f>IF(Q66&gt;S66,1,0)</f>
        <v>0</v>
      </c>
      <c r="U66" s="553">
        <f>IF(S66&gt;Q66,1,0)</f>
        <v>1</v>
      </c>
      <c r="V66" s="125"/>
      <c r="AG66" s="124">
        <f>IF(E66&gt;G66,1,0)</f>
        <v>0</v>
      </c>
      <c r="AH66" s="124">
        <f>IF(H66&gt;J66,1,0)</f>
        <v>0</v>
      </c>
      <c r="AI66" s="124">
        <f>IF(K66+M66&gt;0,IF(K66&gt;M66,1,0),0)</f>
        <v>0</v>
      </c>
      <c r="AJ66" s="124">
        <f>IF(G66&gt;E66,1,0)</f>
        <v>1</v>
      </c>
      <c r="AK66" s="124">
        <f>IF(J66&gt;H66,1,0)</f>
        <v>1</v>
      </c>
      <c r="AL66" s="124">
        <f>IF(K66+M66&gt;0,IF(M66&gt;K66,1,0),0)</f>
        <v>0</v>
      </c>
    </row>
    <row r="67" spans="2:22" ht="24.75" customHeight="1">
      <c r="B67" s="573"/>
      <c r="C67" s="452" t="s">
        <v>230</v>
      </c>
      <c r="D67" s="453" t="s">
        <v>190</v>
      </c>
      <c r="E67" s="443"/>
      <c r="F67" s="296"/>
      <c r="G67" s="444"/>
      <c r="H67" s="445"/>
      <c r="I67" s="446"/>
      <c r="J67" s="447"/>
      <c r="K67" s="294"/>
      <c r="L67" s="296"/>
      <c r="M67" s="298"/>
      <c r="N67" s="578"/>
      <c r="O67" s="556"/>
      <c r="P67" s="564"/>
      <c r="Q67" s="578"/>
      <c r="R67" s="556"/>
      <c r="S67" s="564"/>
      <c r="T67" s="566"/>
      <c r="U67" s="554"/>
      <c r="V67" s="125"/>
    </row>
    <row r="68" spans="2:22" ht="24.75" customHeight="1">
      <c r="B68" s="126"/>
      <c r="C68" s="150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2">
        <f>SUM(N64:N67)</f>
        <v>25</v>
      </c>
      <c r="O68" s="148" t="s">
        <v>17</v>
      </c>
      <c r="P68" s="153">
        <f>SUM(P64:P67)</f>
        <v>32</v>
      </c>
      <c r="Q68" s="152">
        <f>SUM(Q64:Q67)</f>
        <v>2</v>
      </c>
      <c r="R68" s="154" t="s">
        <v>17</v>
      </c>
      <c r="S68" s="153">
        <f>SUM(S64:S67)</f>
        <v>4</v>
      </c>
      <c r="T68" s="122">
        <f>SUM(T64:T67)</f>
        <v>1</v>
      </c>
      <c r="U68" s="123">
        <f>SUM(U64:U67)</f>
        <v>2</v>
      </c>
      <c r="V68" s="110"/>
    </row>
    <row r="69" spans="2:27" ht="24.75" customHeight="1">
      <c r="B69" s="126"/>
      <c r="C69" s="8" t="s">
        <v>66</v>
      </c>
      <c r="D69" s="132" t="str">
        <f>IF(T68&gt;U68,D59,IF(U68&gt;T68,D60,IF(U68+T68=0," ","CHYBA ZADÁNÍ")))</f>
        <v>Mexico</v>
      </c>
      <c r="E69" s="127"/>
      <c r="F69" s="127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8"/>
      <c r="V69" s="133"/>
      <c r="AA69" s="134"/>
    </row>
    <row r="70" spans="2:22" ht="15">
      <c r="B70" s="126"/>
      <c r="C70" s="8" t="s">
        <v>67</v>
      </c>
      <c r="G70" s="135"/>
      <c r="H70" s="135"/>
      <c r="I70" s="135"/>
      <c r="J70" s="135"/>
      <c r="K70" s="135"/>
      <c r="L70" s="135"/>
      <c r="M70" s="135"/>
      <c r="N70" s="133"/>
      <c r="O70" s="133"/>
      <c r="Q70" s="136"/>
      <c r="R70" s="136"/>
      <c r="S70" s="135"/>
      <c r="T70" s="135"/>
      <c r="U70" s="135"/>
      <c r="V70" s="133"/>
    </row>
    <row r="71" spans="10:20" ht="15">
      <c r="J71" s="5" t="s">
        <v>52</v>
      </c>
      <c r="K71" s="5"/>
      <c r="L71" s="5"/>
      <c r="T71" s="5" t="s">
        <v>54</v>
      </c>
    </row>
    <row r="72" spans="3:21" ht="15">
      <c r="C72" s="94" t="s">
        <v>68</v>
      </c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</row>
    <row r="73" spans="3:21" ht="15"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</row>
    <row r="74" spans="3:21" ht="15"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</row>
    <row r="75" spans="3:21" ht="15"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</row>
    <row r="76" spans="2:21" ht="26.25">
      <c r="B76" s="109"/>
      <c r="C76" s="109"/>
      <c r="D76" s="109"/>
      <c r="E76" s="109"/>
      <c r="F76" s="137" t="s">
        <v>38</v>
      </c>
      <c r="G76" s="109"/>
      <c r="H76" s="138"/>
      <c r="I76" s="138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</row>
    <row r="77" spans="6:9" ht="26.25">
      <c r="F77" s="88"/>
      <c r="H77" s="89"/>
      <c r="I77" s="89"/>
    </row>
    <row r="78" spans="3:24" ht="21">
      <c r="C78" s="90" t="s">
        <v>39</v>
      </c>
      <c r="D78" s="91" t="s">
        <v>40</v>
      </c>
      <c r="E78" s="90"/>
      <c r="F78" s="90"/>
      <c r="G78" s="90"/>
      <c r="H78" s="90"/>
      <c r="I78" s="90"/>
      <c r="J78" s="90"/>
      <c r="K78" s="90"/>
      <c r="L78" s="90"/>
      <c r="P78" s="580" t="s">
        <v>41</v>
      </c>
      <c r="Q78" s="580"/>
      <c r="R78" s="92"/>
      <c r="S78" s="92"/>
      <c r="T78" s="581">
        <f>'Utkání-výsledky'!$K$1</f>
        <v>2015</v>
      </c>
      <c r="U78" s="581"/>
      <c r="X78" s="93" t="s">
        <v>0</v>
      </c>
    </row>
    <row r="79" spans="3:32" ht="18.75">
      <c r="C79" s="94" t="s">
        <v>42</v>
      </c>
      <c r="D79" s="139"/>
      <c r="N79" s="96">
        <v>2</v>
      </c>
      <c r="P79" s="582" t="str">
        <f>IF(N79=1,P81,IF(N79=2,P82,IF(N79=3,P83,IF(N79=4,P84,IF(N79=5,P85,IF(N79=6,P86," "))))))</f>
        <v>MUŽI  II.</v>
      </c>
      <c r="Q79" s="583"/>
      <c r="R79" s="583"/>
      <c r="S79" s="583"/>
      <c r="T79" s="583"/>
      <c r="U79" s="584"/>
      <c r="W79" s="97" t="s">
        <v>1</v>
      </c>
      <c r="X79" s="94" t="s">
        <v>2</v>
      </c>
      <c r="AA79" s="1" t="str">
        <f aca="true" t="shared" si="10" ref="AA79:AF79">AA4</f>
        <v>Muži I.</v>
      </c>
      <c r="AB79" s="1" t="str">
        <f t="shared" si="10"/>
        <v>Muži II. </v>
      </c>
      <c r="AC79" s="1" t="str">
        <f t="shared" si="10"/>
        <v>Neobsazeno</v>
      </c>
      <c r="AD79" s="1" t="str">
        <f t="shared" si="10"/>
        <v>Veterání I.</v>
      </c>
      <c r="AE79" s="1" t="str">
        <f t="shared" si="10"/>
        <v>Veterání II.</v>
      </c>
      <c r="AF79" s="1" t="str">
        <f t="shared" si="10"/>
        <v>Ženy</v>
      </c>
    </row>
    <row r="80" spans="3:21" ht="15">
      <c r="C80" s="94"/>
      <c r="D80" s="99"/>
      <c r="E80" s="99"/>
      <c r="F80" s="99"/>
      <c r="G80" s="94"/>
      <c r="H80" s="94"/>
      <c r="I80" s="94"/>
      <c r="J80" s="99"/>
      <c r="K80" s="99"/>
      <c r="L80" s="99"/>
      <c r="M80" s="94"/>
      <c r="N80" s="94"/>
      <c r="O80" s="94"/>
      <c r="P80" s="100"/>
      <c r="Q80" s="100"/>
      <c r="R80" s="100"/>
      <c r="S80" s="94"/>
      <c r="T80" s="94"/>
      <c r="U80" s="99"/>
    </row>
    <row r="81" spans="3:32" ht="15.75" customHeight="1">
      <c r="C81" s="94" t="s">
        <v>47</v>
      </c>
      <c r="D81" s="140" t="s">
        <v>213</v>
      </c>
      <c r="E81" s="101"/>
      <c r="F81" s="101"/>
      <c r="N81" s="102">
        <v>1</v>
      </c>
      <c r="P81" s="571" t="s">
        <v>48</v>
      </c>
      <c r="Q81" s="571"/>
      <c r="R81" s="571"/>
      <c r="S81" s="571"/>
      <c r="T81" s="571"/>
      <c r="U81" s="571"/>
      <c r="W81" s="103">
        <v>1</v>
      </c>
      <c r="X81" s="104" t="str">
        <f>IF($N$4=1,AA81,IF($N$4=2,AB81,IF($N$4=3,AC81,IF($N$4=4,AD81,IF($N$4=5,AE81,IF($N$4=6,AF81," "))))))</f>
        <v>Mexico</v>
      </c>
      <c r="AA81" s="1">
        <f aca="true" t="shared" si="11" ref="AA81:AE88">AA6</f>
        <v>0</v>
      </c>
      <c r="AB81" s="1" t="str">
        <f aca="true" t="shared" si="12" ref="AB81:AB90">AB56</f>
        <v>Mexico</v>
      </c>
      <c r="AC81" s="1">
        <f t="shared" si="11"/>
        <v>0</v>
      </c>
      <c r="AD81" s="1">
        <f t="shared" si="11"/>
        <v>0</v>
      </c>
      <c r="AE81" s="1">
        <f t="shared" si="11"/>
        <v>0</v>
      </c>
      <c r="AF81" s="1">
        <f aca="true" t="shared" si="13" ref="AF81:AF88">AF6</f>
        <v>0</v>
      </c>
    </row>
    <row r="82" spans="3:32" ht="15" customHeight="1">
      <c r="C82" s="94" t="s">
        <v>49</v>
      </c>
      <c r="D82" s="183">
        <v>42154</v>
      </c>
      <c r="E82" s="106"/>
      <c r="F82" s="106"/>
      <c r="N82" s="102">
        <v>2</v>
      </c>
      <c r="P82" s="570" t="s">
        <v>50</v>
      </c>
      <c r="Q82" s="571"/>
      <c r="R82" s="571"/>
      <c r="S82" s="571"/>
      <c r="T82" s="571"/>
      <c r="U82" s="571"/>
      <c r="W82" s="103">
        <v>2</v>
      </c>
      <c r="X82" s="104" t="str">
        <f aca="true" t="shared" si="14" ref="X82:X88">IF($N$4=1,AA82,IF($N$4=2,AB82,IF($N$4=3,AC82,IF($N$4=4,AD82,IF($N$4=5,AE82,IF($N$4=6,AF82," "))))))</f>
        <v>Stará Ves</v>
      </c>
      <c r="AA82" s="1">
        <f t="shared" si="11"/>
        <v>0</v>
      </c>
      <c r="AB82" s="1" t="str">
        <f t="shared" si="12"/>
        <v>Stará Ves</v>
      </c>
      <c r="AC82" s="1">
        <f t="shared" si="11"/>
        <v>0</v>
      </c>
      <c r="AD82" s="1">
        <f t="shared" si="11"/>
        <v>0</v>
      </c>
      <c r="AE82" s="1">
        <f t="shared" si="11"/>
        <v>0</v>
      </c>
      <c r="AF82" s="1">
        <f t="shared" si="13"/>
        <v>0</v>
      </c>
    </row>
    <row r="83" spans="3:32" ht="15" customHeight="1">
      <c r="C83" s="94"/>
      <c r="N83" s="102">
        <v>3</v>
      </c>
      <c r="P83" s="570" t="s">
        <v>109</v>
      </c>
      <c r="Q83" s="571"/>
      <c r="R83" s="571"/>
      <c r="S83" s="571"/>
      <c r="T83" s="571"/>
      <c r="U83" s="571"/>
      <c r="W83" s="103">
        <v>3</v>
      </c>
      <c r="X83" s="104" t="str">
        <f t="shared" si="14"/>
        <v>Hukvaldy</v>
      </c>
      <c r="AA83" s="1">
        <f t="shared" si="11"/>
        <v>0</v>
      </c>
      <c r="AB83" s="1" t="str">
        <f t="shared" si="12"/>
        <v>Hukvaldy</v>
      </c>
      <c r="AC83" s="1">
        <f t="shared" si="11"/>
        <v>0</v>
      </c>
      <c r="AD83" s="1">
        <f t="shared" si="11"/>
        <v>0</v>
      </c>
      <c r="AE83" s="1">
        <f t="shared" si="11"/>
        <v>0</v>
      </c>
      <c r="AF83" s="1">
        <f t="shared" si="13"/>
        <v>0</v>
      </c>
    </row>
    <row r="84" spans="2:32" ht="18.75">
      <c r="B84" s="107">
        <v>6</v>
      </c>
      <c r="C84" s="90" t="s">
        <v>52</v>
      </c>
      <c r="D84" s="307" t="str">
        <f>VLOOKUP(B84,W81:X90,2)</f>
        <v>Výškovice B</v>
      </c>
      <c r="E84" s="305"/>
      <c r="F84" s="305"/>
      <c r="G84" s="305"/>
      <c r="H84" s="305"/>
      <c r="I84" s="306"/>
      <c r="N84" s="102">
        <v>4</v>
      </c>
      <c r="P84" s="574" t="s">
        <v>51</v>
      </c>
      <c r="Q84" s="574"/>
      <c r="R84" s="574"/>
      <c r="S84" s="574"/>
      <c r="T84" s="574"/>
      <c r="U84" s="574"/>
      <c r="W84" s="103">
        <v>4</v>
      </c>
      <c r="X84" s="104" t="str">
        <f t="shared" si="14"/>
        <v>Hrabová</v>
      </c>
      <c r="AA84" s="1">
        <f t="shared" si="11"/>
        <v>0</v>
      </c>
      <c r="AB84" s="1" t="str">
        <f t="shared" si="12"/>
        <v>Hrabová</v>
      </c>
      <c r="AC84" s="1">
        <f t="shared" si="11"/>
        <v>0</v>
      </c>
      <c r="AD84" s="1">
        <f t="shared" si="11"/>
        <v>0</v>
      </c>
      <c r="AE84" s="1">
        <f t="shared" si="11"/>
        <v>0</v>
      </c>
      <c r="AF84" s="1">
        <f t="shared" si="13"/>
        <v>0</v>
      </c>
    </row>
    <row r="85" spans="2:32" ht="18.75">
      <c r="B85" s="107">
        <v>9</v>
      </c>
      <c r="C85" s="90" t="s">
        <v>54</v>
      </c>
      <c r="D85" s="307" t="str">
        <f>VLOOKUP(B85,W81:X90,2)</f>
        <v>Nová Bělá</v>
      </c>
      <c r="E85" s="305"/>
      <c r="F85" s="305"/>
      <c r="G85" s="305"/>
      <c r="H85" s="305"/>
      <c r="I85" s="306"/>
      <c r="N85" s="102">
        <v>5</v>
      </c>
      <c r="P85" s="574" t="s">
        <v>53</v>
      </c>
      <c r="Q85" s="574"/>
      <c r="R85" s="574"/>
      <c r="S85" s="574"/>
      <c r="T85" s="574"/>
      <c r="U85" s="574"/>
      <c r="W85" s="103">
        <v>5</v>
      </c>
      <c r="X85" s="104" t="str">
        <f t="shared" si="14"/>
        <v>Hrabůvka B</v>
      </c>
      <c r="AA85" s="1">
        <f t="shared" si="11"/>
        <v>0</v>
      </c>
      <c r="AB85" s="1" t="str">
        <f t="shared" si="12"/>
        <v>Hrabůvka B</v>
      </c>
      <c r="AC85" s="1">
        <f t="shared" si="11"/>
        <v>0</v>
      </c>
      <c r="AD85" s="1">
        <f t="shared" si="11"/>
        <v>0</v>
      </c>
      <c r="AE85" s="1">
        <f t="shared" si="11"/>
        <v>0</v>
      </c>
      <c r="AF85" s="1">
        <f t="shared" si="13"/>
        <v>0</v>
      </c>
    </row>
    <row r="86" spans="14:32" ht="15">
      <c r="N86" s="102">
        <v>6</v>
      </c>
      <c r="P86" s="574" t="s">
        <v>55</v>
      </c>
      <c r="Q86" s="574"/>
      <c r="R86" s="574"/>
      <c r="S86" s="574"/>
      <c r="T86" s="574"/>
      <c r="U86" s="574"/>
      <c r="W86" s="103">
        <v>6</v>
      </c>
      <c r="X86" s="104" t="str">
        <f t="shared" si="14"/>
        <v>Výškovice B</v>
      </c>
      <c r="AA86" s="1">
        <f t="shared" si="11"/>
        <v>0</v>
      </c>
      <c r="AB86" s="1" t="str">
        <f t="shared" si="12"/>
        <v>Výškovice B</v>
      </c>
      <c r="AC86" s="1">
        <f t="shared" si="11"/>
        <v>0</v>
      </c>
      <c r="AD86" s="1">
        <f t="shared" si="11"/>
        <v>0</v>
      </c>
      <c r="AE86" s="1">
        <f t="shared" si="11"/>
        <v>0</v>
      </c>
      <c r="AF86" s="1">
        <f t="shared" si="13"/>
        <v>0</v>
      </c>
    </row>
    <row r="87" spans="3:32" ht="15">
      <c r="C87" s="108" t="s">
        <v>56</v>
      </c>
      <c r="D87" s="109"/>
      <c r="E87" s="575" t="s">
        <v>57</v>
      </c>
      <c r="F87" s="576"/>
      <c r="G87" s="576"/>
      <c r="H87" s="576"/>
      <c r="I87" s="576"/>
      <c r="J87" s="576"/>
      <c r="K87" s="576"/>
      <c r="L87" s="576"/>
      <c r="M87" s="576"/>
      <c r="N87" s="576" t="s">
        <v>58</v>
      </c>
      <c r="O87" s="576"/>
      <c r="P87" s="576"/>
      <c r="Q87" s="576"/>
      <c r="R87" s="576"/>
      <c r="S87" s="576"/>
      <c r="T87" s="576"/>
      <c r="U87" s="576"/>
      <c r="V87" s="110"/>
      <c r="W87" s="103">
        <v>7</v>
      </c>
      <c r="X87" s="104" t="str">
        <f t="shared" si="14"/>
        <v>Krmelín B</v>
      </c>
      <c r="AA87" s="1">
        <f t="shared" si="11"/>
        <v>0</v>
      </c>
      <c r="AB87" s="1" t="str">
        <f t="shared" si="12"/>
        <v>Krmelín B</v>
      </c>
      <c r="AC87" s="1">
        <f t="shared" si="11"/>
        <v>0</v>
      </c>
      <c r="AD87" s="1">
        <f t="shared" si="11"/>
        <v>0</v>
      </c>
      <c r="AE87" s="1">
        <f t="shared" si="11"/>
        <v>0</v>
      </c>
      <c r="AF87" s="1">
        <f t="shared" si="13"/>
        <v>0</v>
      </c>
    </row>
    <row r="88" spans="2:38" ht="15">
      <c r="B88" s="112"/>
      <c r="C88" s="113" t="s">
        <v>7</v>
      </c>
      <c r="D88" s="114" t="s">
        <v>8</v>
      </c>
      <c r="E88" s="579" t="s">
        <v>59</v>
      </c>
      <c r="F88" s="568"/>
      <c r="G88" s="569"/>
      <c r="H88" s="567" t="s">
        <v>60</v>
      </c>
      <c r="I88" s="568"/>
      <c r="J88" s="569" t="s">
        <v>60</v>
      </c>
      <c r="K88" s="567" t="s">
        <v>61</v>
      </c>
      <c r="L88" s="568"/>
      <c r="M88" s="568" t="s">
        <v>61</v>
      </c>
      <c r="N88" s="567" t="s">
        <v>62</v>
      </c>
      <c r="O88" s="568"/>
      <c r="P88" s="569"/>
      <c r="Q88" s="567" t="s">
        <v>63</v>
      </c>
      <c r="R88" s="568"/>
      <c r="S88" s="569"/>
      <c r="T88" s="115" t="s">
        <v>64</v>
      </c>
      <c r="U88" s="116"/>
      <c r="V88" s="117"/>
      <c r="W88" s="103">
        <v>8</v>
      </c>
      <c r="X88" s="104" t="str">
        <f t="shared" si="14"/>
        <v>Volný LOS</v>
      </c>
      <c r="AA88" s="1">
        <f t="shared" si="11"/>
        <v>0</v>
      </c>
      <c r="AB88" s="1" t="str">
        <f t="shared" si="12"/>
        <v>Volný LOS</v>
      </c>
      <c r="AC88" s="1">
        <f t="shared" si="11"/>
        <v>0</v>
      </c>
      <c r="AD88" s="1">
        <f t="shared" si="11"/>
        <v>0</v>
      </c>
      <c r="AE88" s="1">
        <f t="shared" si="11"/>
        <v>0</v>
      </c>
      <c r="AF88" s="1">
        <f t="shared" si="13"/>
        <v>0</v>
      </c>
      <c r="AG88" s="9" t="s">
        <v>59</v>
      </c>
      <c r="AH88" s="9" t="s">
        <v>60</v>
      </c>
      <c r="AI88" s="9" t="s">
        <v>61</v>
      </c>
      <c r="AJ88" s="9" t="s">
        <v>59</v>
      </c>
      <c r="AK88" s="9" t="s">
        <v>60</v>
      </c>
      <c r="AL88" s="9" t="s">
        <v>61</v>
      </c>
    </row>
    <row r="89" spans="2:38" ht="24.75" customHeight="1">
      <c r="B89" s="118" t="s">
        <v>59</v>
      </c>
      <c r="C89" s="454" t="s">
        <v>214</v>
      </c>
      <c r="D89" s="455" t="s">
        <v>215</v>
      </c>
      <c r="E89" s="456">
        <v>6</v>
      </c>
      <c r="F89" s="457" t="s">
        <v>17</v>
      </c>
      <c r="G89" s="458">
        <v>2</v>
      </c>
      <c r="H89" s="459">
        <v>6</v>
      </c>
      <c r="I89" s="457" t="s">
        <v>17</v>
      </c>
      <c r="J89" s="458">
        <v>7</v>
      </c>
      <c r="K89" s="459">
        <v>6</v>
      </c>
      <c r="L89" s="457" t="s">
        <v>17</v>
      </c>
      <c r="M89" s="460">
        <v>0</v>
      </c>
      <c r="N89" s="147">
        <f>E89+H89+K89</f>
        <v>18</v>
      </c>
      <c r="O89" s="148" t="s">
        <v>17</v>
      </c>
      <c r="P89" s="149">
        <f>G89+J89+M89</f>
        <v>9</v>
      </c>
      <c r="Q89" s="147">
        <f>SUM(AG89:AI89)</f>
        <v>2</v>
      </c>
      <c r="R89" s="148" t="s">
        <v>17</v>
      </c>
      <c r="S89" s="149">
        <f>SUM(AJ89:AL89)</f>
        <v>1</v>
      </c>
      <c r="T89" s="122">
        <f>IF(Q89&gt;S89,1,0)</f>
        <v>1</v>
      </c>
      <c r="U89" s="123">
        <f>IF(S89&gt;Q89,1,0)</f>
        <v>0</v>
      </c>
      <c r="V89" s="110"/>
      <c r="W89" s="103">
        <v>9</v>
      </c>
      <c r="X89" s="104" t="str">
        <f>IF($N$4=1,AA89,IF($N$4=2,AB89,IF($N$4=3,AC89,IF($N$4=4,AD89,IF($N$4=5,AE89,IF($N$4=6,AF89," "))))))</f>
        <v>Nová Bělá</v>
      </c>
      <c r="AB89" s="1" t="str">
        <f t="shared" si="12"/>
        <v>Nová Bělá</v>
      </c>
      <c r="AG89" s="124">
        <f>IF(E89&gt;G89,1,0)</f>
        <v>1</v>
      </c>
      <c r="AH89" s="124">
        <f>IF(H89&gt;J89,1,0)</f>
        <v>0</v>
      </c>
      <c r="AI89" s="124">
        <f>IF(K89+M89&gt;0,IF(K89&gt;M89,1,0),0)</f>
        <v>1</v>
      </c>
      <c r="AJ89" s="124">
        <f>IF(G89&gt;E89,1,0)</f>
        <v>0</v>
      </c>
      <c r="AK89" s="124">
        <f>IF(J89&gt;H89,1,0)</f>
        <v>1</v>
      </c>
      <c r="AL89" s="124">
        <f>IF(K89+M89&gt;0,IF(M89&gt;K89,1,0),0)</f>
        <v>0</v>
      </c>
    </row>
    <row r="90" spans="2:38" ht="24.75" customHeight="1">
      <c r="B90" s="118" t="s">
        <v>60</v>
      </c>
      <c r="C90" s="461" t="s">
        <v>216</v>
      </c>
      <c r="D90" s="454" t="s">
        <v>217</v>
      </c>
      <c r="E90" s="456">
        <v>6</v>
      </c>
      <c r="F90" s="457" t="s">
        <v>17</v>
      </c>
      <c r="G90" s="458">
        <v>4</v>
      </c>
      <c r="H90" s="459">
        <v>7</v>
      </c>
      <c r="I90" s="457" t="s">
        <v>17</v>
      </c>
      <c r="J90" s="458">
        <v>6</v>
      </c>
      <c r="K90" s="459"/>
      <c r="L90" s="457" t="s">
        <v>17</v>
      </c>
      <c r="M90" s="460"/>
      <c r="N90" s="147">
        <f>E90+H90+K90</f>
        <v>13</v>
      </c>
      <c r="O90" s="148" t="s">
        <v>17</v>
      </c>
      <c r="P90" s="149">
        <f>G90+J90+M90</f>
        <v>10</v>
      </c>
      <c r="Q90" s="147">
        <f>SUM(AG90:AI90)</f>
        <v>2</v>
      </c>
      <c r="R90" s="148" t="s">
        <v>17</v>
      </c>
      <c r="S90" s="149">
        <f>SUM(AJ90:AL90)</f>
        <v>0</v>
      </c>
      <c r="T90" s="122">
        <f>IF(Q90&gt;S90,1,0)</f>
        <v>1</v>
      </c>
      <c r="U90" s="123">
        <f>IF(S90&gt;Q90,1,0)</f>
        <v>0</v>
      </c>
      <c r="V90" s="110"/>
      <c r="W90" s="103">
        <v>10</v>
      </c>
      <c r="X90" s="104" t="str">
        <f>IF($N$4=1,AA90,IF($N$4=2,AB90,IF($N$4=3,AC90,IF($N$4=4,AD90,IF($N$4=5,AE90,IF($N$4=6,AF90," "))))))</f>
        <v>Proskovice B</v>
      </c>
      <c r="AB90" s="1" t="str">
        <f t="shared" si="12"/>
        <v>Proskovice B</v>
      </c>
      <c r="AG90" s="124">
        <f>IF(E90&gt;G90,1,0)</f>
        <v>1</v>
      </c>
      <c r="AH90" s="124">
        <f>IF(H90&gt;J90,1,0)</f>
        <v>1</v>
      </c>
      <c r="AI90" s="124">
        <f>IF(K90+M90&gt;0,IF(K90&gt;M90,1,0),0)</f>
        <v>0</v>
      </c>
      <c r="AJ90" s="124">
        <f>IF(G90&gt;E90,1,0)</f>
        <v>0</v>
      </c>
      <c r="AK90" s="124">
        <f>IF(J90&gt;H90,1,0)</f>
        <v>0</v>
      </c>
      <c r="AL90" s="124">
        <f>IF(K90+M90&gt;0,IF(M90&gt;K90,1,0),0)</f>
        <v>0</v>
      </c>
    </row>
    <row r="91" spans="2:38" ht="24.75" customHeight="1">
      <c r="B91" s="572" t="s">
        <v>61</v>
      </c>
      <c r="C91" s="454" t="s">
        <v>214</v>
      </c>
      <c r="D91" s="455" t="s">
        <v>215</v>
      </c>
      <c r="E91" s="551">
        <v>6</v>
      </c>
      <c r="F91" s="545" t="s">
        <v>17</v>
      </c>
      <c r="G91" s="547">
        <v>3</v>
      </c>
      <c r="H91" s="549">
        <v>6</v>
      </c>
      <c r="I91" s="545" t="s">
        <v>17</v>
      </c>
      <c r="J91" s="547">
        <v>1</v>
      </c>
      <c r="K91" s="549"/>
      <c r="L91" s="545" t="s">
        <v>17</v>
      </c>
      <c r="M91" s="543"/>
      <c r="N91" s="559">
        <f>E91+H91+K91</f>
        <v>12</v>
      </c>
      <c r="O91" s="561" t="s">
        <v>17</v>
      </c>
      <c r="P91" s="557">
        <f>G91+J91+M91</f>
        <v>4</v>
      </c>
      <c r="Q91" s="559">
        <f>SUM(AG91:AI91)</f>
        <v>2</v>
      </c>
      <c r="R91" s="561" t="s">
        <v>17</v>
      </c>
      <c r="S91" s="557">
        <f>SUM(AJ91:AL91)</f>
        <v>0</v>
      </c>
      <c r="T91" s="565">
        <f>IF(Q91&gt;S91,1,0)</f>
        <v>1</v>
      </c>
      <c r="U91" s="553">
        <f>IF(S91&gt;Q91,1,0)</f>
        <v>0</v>
      </c>
      <c r="V91" s="125"/>
      <c r="AG91" s="124">
        <f>IF(E91&gt;G91,1,0)</f>
        <v>1</v>
      </c>
      <c r="AH91" s="124">
        <f>IF(H91&gt;J91,1,0)</f>
        <v>1</v>
      </c>
      <c r="AI91" s="124">
        <f>IF(K91+M91&gt;0,IF(K91&gt;M91,1,0),0)</f>
        <v>0</v>
      </c>
      <c r="AJ91" s="124">
        <f>IF(G91&gt;E91,1,0)</f>
        <v>0</v>
      </c>
      <c r="AK91" s="124">
        <f>IF(J91&gt;H91,1,0)</f>
        <v>0</v>
      </c>
      <c r="AL91" s="124">
        <f>IF(K91+M91&gt;0,IF(M91&gt;K91,1,0),0)</f>
        <v>0</v>
      </c>
    </row>
    <row r="92" spans="2:22" ht="24.75" customHeight="1">
      <c r="B92" s="573"/>
      <c r="C92" s="461" t="s">
        <v>216</v>
      </c>
      <c r="D92" s="454" t="s">
        <v>217</v>
      </c>
      <c r="E92" s="552"/>
      <c r="F92" s="546"/>
      <c r="G92" s="548"/>
      <c r="H92" s="550"/>
      <c r="I92" s="546"/>
      <c r="J92" s="548"/>
      <c r="K92" s="550"/>
      <c r="L92" s="546"/>
      <c r="M92" s="544"/>
      <c r="N92" s="578"/>
      <c r="O92" s="556"/>
      <c r="P92" s="564"/>
      <c r="Q92" s="578"/>
      <c r="R92" s="556"/>
      <c r="S92" s="564"/>
      <c r="T92" s="566"/>
      <c r="U92" s="554"/>
      <c r="V92" s="125"/>
    </row>
    <row r="93" spans="2:22" ht="24.75" customHeight="1">
      <c r="B93" s="126"/>
      <c r="C93" s="150" t="s">
        <v>65</v>
      </c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2">
        <f>SUM(N89:N92)</f>
        <v>43</v>
      </c>
      <c r="O93" s="148" t="s">
        <v>17</v>
      </c>
      <c r="P93" s="153">
        <f>SUM(P89:P92)</f>
        <v>23</v>
      </c>
      <c r="Q93" s="152">
        <f>SUM(Q89:Q92)</f>
        <v>6</v>
      </c>
      <c r="R93" s="154" t="s">
        <v>17</v>
      </c>
      <c r="S93" s="153">
        <f>SUM(S89:S92)</f>
        <v>1</v>
      </c>
      <c r="T93" s="122">
        <f>SUM(T89:T92)</f>
        <v>3</v>
      </c>
      <c r="U93" s="123">
        <f>SUM(U89:U92)</f>
        <v>0</v>
      </c>
      <c r="V93" s="110"/>
    </row>
    <row r="94" spans="2:22" ht="24.75" customHeight="1">
      <c r="B94" s="126"/>
      <c r="C94" s="175" t="s">
        <v>66</v>
      </c>
      <c r="D94" s="174" t="str">
        <f>IF(T93&gt;U93,D84,IF(U93&gt;T93,D85,IF(U93+T93=0," ","CHYBA ZADÁNÍ")))</f>
        <v>Výškovice B</v>
      </c>
      <c r="E94" s="150"/>
      <c r="F94" s="150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75"/>
      <c r="V94" s="133"/>
    </row>
    <row r="95" spans="2:22" ht="24.75" customHeight="1">
      <c r="B95" s="126"/>
      <c r="C95" s="8" t="s">
        <v>67</v>
      </c>
      <c r="G95" s="135"/>
      <c r="H95" s="135"/>
      <c r="I95" s="135"/>
      <c r="J95" s="135"/>
      <c r="K95" s="135"/>
      <c r="L95" s="135"/>
      <c r="M95" s="135"/>
      <c r="N95" s="133"/>
      <c r="O95" s="133"/>
      <c r="Q95" s="136"/>
      <c r="R95" s="136"/>
      <c r="S95" s="135"/>
      <c r="T95" s="135"/>
      <c r="U95" s="135"/>
      <c r="V95" s="133"/>
    </row>
    <row r="96" spans="3:21" ht="15">
      <c r="C96" s="136"/>
      <c r="D96" s="136"/>
      <c r="E96" s="136"/>
      <c r="F96" s="136"/>
      <c r="G96" s="136"/>
      <c r="H96" s="136"/>
      <c r="I96" s="136"/>
      <c r="J96" s="141" t="s">
        <v>52</v>
      </c>
      <c r="K96" s="141"/>
      <c r="L96" s="141"/>
      <c r="M96" s="136"/>
      <c r="N96" s="136"/>
      <c r="O96" s="136"/>
      <c r="P96" s="136"/>
      <c r="Q96" s="136"/>
      <c r="R96" s="136"/>
      <c r="S96" s="136"/>
      <c r="T96" s="141" t="s">
        <v>54</v>
      </c>
      <c r="U96" s="136"/>
    </row>
    <row r="97" spans="3:21" ht="15">
      <c r="C97" s="142" t="s">
        <v>68</v>
      </c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</row>
    <row r="101" spans="2:21" ht="26.25">
      <c r="B101" s="109"/>
      <c r="C101" s="109"/>
      <c r="D101" s="109"/>
      <c r="E101" s="109"/>
      <c r="F101" s="137" t="s">
        <v>38</v>
      </c>
      <c r="G101" s="109"/>
      <c r="H101" s="138"/>
      <c r="I101" s="138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</row>
    <row r="102" spans="6:9" ht="26.25">
      <c r="F102" s="88"/>
      <c r="H102" s="89"/>
      <c r="I102" s="89"/>
    </row>
    <row r="103" spans="3:24" ht="21">
      <c r="C103" s="90" t="s">
        <v>39</v>
      </c>
      <c r="D103" s="91" t="s">
        <v>40</v>
      </c>
      <c r="E103" s="90"/>
      <c r="F103" s="90"/>
      <c r="G103" s="90"/>
      <c r="H103" s="90"/>
      <c r="I103" s="90"/>
      <c r="J103" s="90"/>
      <c r="K103" s="90"/>
      <c r="L103" s="90"/>
      <c r="P103" s="580" t="s">
        <v>41</v>
      </c>
      <c r="Q103" s="580"/>
      <c r="R103" s="92"/>
      <c r="S103" s="92"/>
      <c r="T103" s="581">
        <f>'Utkání-výsledky'!$K$1</f>
        <v>2015</v>
      </c>
      <c r="U103" s="581"/>
      <c r="X103" s="93" t="s">
        <v>0</v>
      </c>
    </row>
    <row r="104" spans="3:32" ht="18.75">
      <c r="C104" s="94" t="s">
        <v>42</v>
      </c>
      <c r="D104" s="139"/>
      <c r="N104" s="96">
        <v>2</v>
      </c>
      <c r="P104" s="582" t="str">
        <f>IF(N104=1,P106,IF(N104=2,P107,IF(N104=3,P108,IF(N104=4,P109,IF(N104=5,P110,IF(N104=6,P111," "))))))</f>
        <v>MUŽI  II.</v>
      </c>
      <c r="Q104" s="583"/>
      <c r="R104" s="583"/>
      <c r="S104" s="583"/>
      <c r="T104" s="583"/>
      <c r="U104" s="584"/>
      <c r="W104" s="97" t="s">
        <v>1</v>
      </c>
      <c r="X104" s="94" t="s">
        <v>2</v>
      </c>
      <c r="AA104" s="1" t="str">
        <f aca="true" t="shared" si="15" ref="AA104:AF104">AA29</f>
        <v>Muži I.</v>
      </c>
      <c r="AB104" s="1" t="str">
        <f t="shared" si="15"/>
        <v>Muži II. </v>
      </c>
      <c r="AC104" s="1" t="str">
        <f t="shared" si="15"/>
        <v>Neobsazeno</v>
      </c>
      <c r="AD104" s="1" t="str">
        <f t="shared" si="15"/>
        <v>Veterání I.</v>
      </c>
      <c r="AE104" s="1" t="str">
        <f t="shared" si="15"/>
        <v>Veterání II.</v>
      </c>
      <c r="AF104" s="1" t="str">
        <f t="shared" si="15"/>
        <v>Ženy</v>
      </c>
    </row>
    <row r="105" spans="3:21" ht="15">
      <c r="C105" s="94"/>
      <c r="D105" s="99"/>
      <c r="E105" s="99"/>
      <c r="F105" s="99"/>
      <c r="G105" s="94"/>
      <c r="H105" s="94"/>
      <c r="I105" s="94"/>
      <c r="J105" s="99"/>
      <c r="K105" s="99"/>
      <c r="L105" s="99"/>
      <c r="M105" s="94"/>
      <c r="N105" s="94"/>
      <c r="O105" s="94"/>
      <c r="P105" s="100"/>
      <c r="Q105" s="100"/>
      <c r="R105" s="100"/>
      <c r="S105" s="94"/>
      <c r="T105" s="94"/>
      <c r="U105" s="99"/>
    </row>
    <row r="106" spans="3:32" ht="15.75">
      <c r="C106" s="94" t="s">
        <v>47</v>
      </c>
      <c r="D106" s="140"/>
      <c r="E106" s="101"/>
      <c r="F106" s="101"/>
      <c r="N106" s="102">
        <v>1</v>
      </c>
      <c r="P106" s="571" t="s">
        <v>48</v>
      </c>
      <c r="Q106" s="571"/>
      <c r="R106" s="571"/>
      <c r="S106" s="571"/>
      <c r="T106" s="571"/>
      <c r="U106" s="571"/>
      <c r="W106" s="103">
        <v>1</v>
      </c>
      <c r="X106" s="104" t="str">
        <f>IF($N$4=1,AA106,IF($N$4=2,AB106,IF($N$4=3,AC106,IF($N$4=4,AD106,IF($N$4=5,AE106,IF($N$4=6,AF106," "))))))</f>
        <v>Mexico</v>
      </c>
      <c r="AA106" s="1">
        <f aca="true" t="shared" si="16" ref="AA106:AF113">AA31</f>
        <v>0</v>
      </c>
      <c r="AB106" s="1" t="str">
        <f aca="true" t="shared" si="17" ref="AB106:AB115">AB81</f>
        <v>Mexico</v>
      </c>
      <c r="AC106" s="1">
        <f t="shared" si="16"/>
        <v>0</v>
      </c>
      <c r="AD106" s="1">
        <f t="shared" si="16"/>
        <v>0</v>
      </c>
      <c r="AE106" s="1">
        <f t="shared" si="16"/>
        <v>0</v>
      </c>
      <c r="AF106" s="1">
        <f t="shared" si="16"/>
        <v>0</v>
      </c>
    </row>
    <row r="107" spans="3:32" ht="15">
      <c r="C107" s="94" t="s">
        <v>49</v>
      </c>
      <c r="D107" s="183"/>
      <c r="E107" s="106"/>
      <c r="F107" s="106"/>
      <c r="N107" s="102">
        <v>2</v>
      </c>
      <c r="P107" s="570" t="s">
        <v>50</v>
      </c>
      <c r="Q107" s="571"/>
      <c r="R107" s="571"/>
      <c r="S107" s="571"/>
      <c r="T107" s="571"/>
      <c r="U107" s="571"/>
      <c r="W107" s="103">
        <v>2</v>
      </c>
      <c r="X107" s="104" t="str">
        <f aca="true" t="shared" si="18" ref="X107:X113">IF($N$4=1,AA107,IF($N$4=2,AB107,IF($N$4=3,AC107,IF($N$4=4,AD107,IF($N$4=5,AE107,IF($N$4=6,AF107," "))))))</f>
        <v>Stará Ves</v>
      </c>
      <c r="AA107" s="1">
        <f t="shared" si="16"/>
        <v>0</v>
      </c>
      <c r="AB107" s="1" t="str">
        <f t="shared" si="17"/>
        <v>Stará Ves</v>
      </c>
      <c r="AC107" s="1">
        <f t="shared" si="16"/>
        <v>0</v>
      </c>
      <c r="AD107" s="1">
        <f t="shared" si="16"/>
        <v>0</v>
      </c>
      <c r="AE107" s="1">
        <f t="shared" si="16"/>
        <v>0</v>
      </c>
      <c r="AF107" s="1">
        <f t="shared" si="16"/>
        <v>0</v>
      </c>
    </row>
    <row r="108" spans="3:32" ht="15">
      <c r="C108" s="94"/>
      <c r="N108" s="102">
        <v>3</v>
      </c>
      <c r="P108" s="570" t="s">
        <v>109</v>
      </c>
      <c r="Q108" s="571"/>
      <c r="R108" s="571"/>
      <c r="S108" s="571"/>
      <c r="T108" s="571"/>
      <c r="U108" s="571"/>
      <c r="W108" s="103">
        <v>3</v>
      </c>
      <c r="X108" s="104" t="str">
        <f t="shared" si="18"/>
        <v>Hukvaldy</v>
      </c>
      <c r="AA108" s="1">
        <f t="shared" si="16"/>
        <v>0</v>
      </c>
      <c r="AB108" s="1" t="str">
        <f t="shared" si="17"/>
        <v>Hukvaldy</v>
      </c>
      <c r="AC108" s="1">
        <f t="shared" si="16"/>
        <v>0</v>
      </c>
      <c r="AD108" s="1">
        <f t="shared" si="16"/>
        <v>0</v>
      </c>
      <c r="AE108" s="1">
        <f t="shared" si="16"/>
        <v>0</v>
      </c>
      <c r="AF108" s="1">
        <f t="shared" si="16"/>
        <v>0</v>
      </c>
    </row>
    <row r="109" spans="2:32" ht="18.75">
      <c r="B109" s="107">
        <v>7</v>
      </c>
      <c r="C109" s="90" t="s">
        <v>52</v>
      </c>
      <c r="D109" s="307" t="str">
        <f>VLOOKUP(B109,W106:X115,2)</f>
        <v>Krmelín B</v>
      </c>
      <c r="E109" s="305"/>
      <c r="F109" s="305"/>
      <c r="G109" s="305"/>
      <c r="H109" s="305"/>
      <c r="I109" s="306"/>
      <c r="N109" s="102">
        <v>4</v>
      </c>
      <c r="P109" s="574" t="s">
        <v>51</v>
      </c>
      <c r="Q109" s="574"/>
      <c r="R109" s="574"/>
      <c r="S109" s="574"/>
      <c r="T109" s="574"/>
      <c r="U109" s="574"/>
      <c r="W109" s="103">
        <v>4</v>
      </c>
      <c r="X109" s="104" t="str">
        <f t="shared" si="18"/>
        <v>Hrabová</v>
      </c>
      <c r="AA109" s="1">
        <f t="shared" si="16"/>
        <v>0</v>
      </c>
      <c r="AB109" s="1" t="str">
        <f t="shared" si="17"/>
        <v>Hrabová</v>
      </c>
      <c r="AC109" s="1">
        <f t="shared" si="16"/>
        <v>0</v>
      </c>
      <c r="AD109" s="1">
        <f t="shared" si="16"/>
        <v>0</v>
      </c>
      <c r="AE109" s="1">
        <f t="shared" si="16"/>
        <v>0</v>
      </c>
      <c r="AF109" s="1">
        <f t="shared" si="16"/>
        <v>0</v>
      </c>
    </row>
    <row r="110" spans="2:32" ht="18.75">
      <c r="B110" s="107">
        <v>8</v>
      </c>
      <c r="C110" s="90" t="s">
        <v>54</v>
      </c>
      <c r="D110" s="307" t="str">
        <f>VLOOKUP(B110,W106:X115,2)</f>
        <v>Volný LOS</v>
      </c>
      <c r="E110" s="305"/>
      <c r="F110" s="305"/>
      <c r="G110" s="305"/>
      <c r="H110" s="305"/>
      <c r="I110" s="306"/>
      <c r="N110" s="102">
        <v>5</v>
      </c>
      <c r="P110" s="574" t="s">
        <v>53</v>
      </c>
      <c r="Q110" s="574"/>
      <c r="R110" s="574"/>
      <c r="S110" s="574"/>
      <c r="T110" s="574"/>
      <c r="U110" s="574"/>
      <c r="W110" s="103">
        <v>5</v>
      </c>
      <c r="X110" s="104" t="str">
        <f t="shared" si="18"/>
        <v>Hrabůvka B</v>
      </c>
      <c r="AA110" s="1">
        <f t="shared" si="16"/>
        <v>0</v>
      </c>
      <c r="AB110" s="1" t="str">
        <f t="shared" si="17"/>
        <v>Hrabůvka B</v>
      </c>
      <c r="AC110" s="1">
        <f t="shared" si="16"/>
        <v>0</v>
      </c>
      <c r="AD110" s="1">
        <f t="shared" si="16"/>
        <v>0</v>
      </c>
      <c r="AE110" s="1">
        <f t="shared" si="16"/>
        <v>0</v>
      </c>
      <c r="AF110" s="1">
        <f t="shared" si="16"/>
        <v>0</v>
      </c>
    </row>
    <row r="111" spans="14:32" ht="15">
      <c r="N111" s="102">
        <v>6</v>
      </c>
      <c r="P111" s="574" t="s">
        <v>55</v>
      </c>
      <c r="Q111" s="574"/>
      <c r="R111" s="574"/>
      <c r="S111" s="574"/>
      <c r="T111" s="574"/>
      <c r="U111" s="574"/>
      <c r="W111" s="103">
        <v>6</v>
      </c>
      <c r="X111" s="104" t="str">
        <f t="shared" si="18"/>
        <v>Výškovice B</v>
      </c>
      <c r="AA111" s="1">
        <f t="shared" si="16"/>
        <v>0</v>
      </c>
      <c r="AB111" s="1" t="str">
        <f t="shared" si="17"/>
        <v>Výškovice B</v>
      </c>
      <c r="AC111" s="1">
        <f t="shared" si="16"/>
        <v>0</v>
      </c>
      <c r="AD111" s="1">
        <f t="shared" si="16"/>
        <v>0</v>
      </c>
      <c r="AE111" s="1">
        <f t="shared" si="16"/>
        <v>0</v>
      </c>
      <c r="AF111" s="1">
        <f t="shared" si="16"/>
        <v>0</v>
      </c>
    </row>
    <row r="112" spans="3:32" ht="15">
      <c r="C112" s="108" t="s">
        <v>56</v>
      </c>
      <c r="D112" s="109"/>
      <c r="E112" s="575" t="s">
        <v>57</v>
      </c>
      <c r="F112" s="576"/>
      <c r="G112" s="576"/>
      <c r="H112" s="576"/>
      <c r="I112" s="576"/>
      <c r="J112" s="576"/>
      <c r="K112" s="576"/>
      <c r="L112" s="576"/>
      <c r="M112" s="576"/>
      <c r="N112" s="576" t="s">
        <v>58</v>
      </c>
      <c r="O112" s="576"/>
      <c r="P112" s="576"/>
      <c r="Q112" s="576"/>
      <c r="R112" s="576"/>
      <c r="S112" s="576"/>
      <c r="T112" s="576"/>
      <c r="U112" s="576"/>
      <c r="V112" s="110"/>
      <c r="W112" s="103">
        <v>7</v>
      </c>
      <c r="X112" s="104" t="str">
        <f t="shared" si="18"/>
        <v>Krmelín B</v>
      </c>
      <c r="AA112" s="1">
        <f t="shared" si="16"/>
        <v>0</v>
      </c>
      <c r="AB112" s="1" t="str">
        <f t="shared" si="17"/>
        <v>Krmelín B</v>
      </c>
      <c r="AC112" s="1">
        <f t="shared" si="16"/>
        <v>0</v>
      </c>
      <c r="AD112" s="1">
        <f t="shared" si="16"/>
        <v>0</v>
      </c>
      <c r="AE112" s="1">
        <f t="shared" si="16"/>
        <v>0</v>
      </c>
      <c r="AF112" s="1">
        <f t="shared" si="16"/>
        <v>0</v>
      </c>
    </row>
    <row r="113" spans="2:38" ht="15">
      <c r="B113" s="112"/>
      <c r="C113" s="113" t="s">
        <v>7</v>
      </c>
      <c r="D113" s="114" t="s">
        <v>8</v>
      </c>
      <c r="E113" s="579" t="s">
        <v>59</v>
      </c>
      <c r="F113" s="568"/>
      <c r="G113" s="569"/>
      <c r="H113" s="567" t="s">
        <v>60</v>
      </c>
      <c r="I113" s="568"/>
      <c r="J113" s="569" t="s">
        <v>60</v>
      </c>
      <c r="K113" s="567" t="s">
        <v>61</v>
      </c>
      <c r="L113" s="568"/>
      <c r="M113" s="568" t="s">
        <v>61</v>
      </c>
      <c r="N113" s="567" t="s">
        <v>62</v>
      </c>
      <c r="O113" s="568"/>
      <c r="P113" s="569"/>
      <c r="Q113" s="567" t="s">
        <v>63</v>
      </c>
      <c r="R113" s="568"/>
      <c r="S113" s="569"/>
      <c r="T113" s="115" t="s">
        <v>64</v>
      </c>
      <c r="U113" s="116"/>
      <c r="V113" s="117"/>
      <c r="W113" s="103">
        <v>8</v>
      </c>
      <c r="X113" s="104" t="str">
        <f t="shared" si="18"/>
        <v>Volný LOS</v>
      </c>
      <c r="AA113" s="1">
        <f t="shared" si="16"/>
        <v>0</v>
      </c>
      <c r="AB113" s="1" t="str">
        <f t="shared" si="17"/>
        <v>Volný LOS</v>
      </c>
      <c r="AC113" s="1">
        <f t="shared" si="16"/>
        <v>0</v>
      </c>
      <c r="AD113" s="1">
        <f t="shared" si="16"/>
        <v>0</v>
      </c>
      <c r="AE113" s="1">
        <f t="shared" si="16"/>
        <v>0</v>
      </c>
      <c r="AF113" s="1">
        <f t="shared" si="16"/>
        <v>0</v>
      </c>
      <c r="AG113" s="9" t="s">
        <v>59</v>
      </c>
      <c r="AH113" s="9" t="s">
        <v>60</v>
      </c>
      <c r="AI113" s="9" t="s">
        <v>61</v>
      </c>
      <c r="AJ113" s="9" t="s">
        <v>59</v>
      </c>
      <c r="AK113" s="9" t="s">
        <v>60</v>
      </c>
      <c r="AL113" s="9" t="s">
        <v>61</v>
      </c>
    </row>
    <row r="114" spans="2:38" ht="24.75" customHeight="1">
      <c r="B114" s="118" t="s">
        <v>59</v>
      </c>
      <c r="C114" s="448"/>
      <c r="D114" s="428"/>
      <c r="E114" s="429"/>
      <c r="F114" s="144" t="s">
        <v>17</v>
      </c>
      <c r="G114" s="430"/>
      <c r="H114" s="231"/>
      <c r="I114" s="232" t="s">
        <v>17</v>
      </c>
      <c r="J114" s="431"/>
      <c r="K114" s="145"/>
      <c r="L114" s="144" t="s">
        <v>17</v>
      </c>
      <c r="M114" s="233"/>
      <c r="N114" s="147">
        <f>E114+H114+K114</f>
        <v>0</v>
      </c>
      <c r="O114" s="148" t="s">
        <v>17</v>
      </c>
      <c r="P114" s="149">
        <f>G114+J114+M114</f>
        <v>0</v>
      </c>
      <c r="Q114" s="147">
        <f>SUM(AG114:AI114)</f>
        <v>0</v>
      </c>
      <c r="R114" s="148" t="s">
        <v>17</v>
      </c>
      <c r="S114" s="149">
        <f>SUM(AJ114:AL114)</f>
        <v>0</v>
      </c>
      <c r="T114" s="122">
        <f>IF(Q114&gt;S114,1,0)</f>
        <v>0</v>
      </c>
      <c r="U114" s="123">
        <f>IF(S114&gt;Q114,1,0)</f>
        <v>0</v>
      </c>
      <c r="V114" s="110"/>
      <c r="W114" s="103">
        <v>9</v>
      </c>
      <c r="X114" s="104" t="str">
        <f>IF($N$4=1,AA114,IF($N$4=2,AB114,IF($N$4=3,AC114,IF($N$4=4,AD114,IF($N$4=5,AE114,IF($N$4=6,AF114," "))))))</f>
        <v>Nová Bělá</v>
      </c>
      <c r="AB114" s="1" t="str">
        <f t="shared" si="17"/>
        <v>Nová Bělá</v>
      </c>
      <c r="AG114" s="124">
        <f>IF(E114&gt;G114,1,0)</f>
        <v>0</v>
      </c>
      <c r="AH114" s="124">
        <f>IF(H114&gt;J114,1,0)</f>
        <v>0</v>
      </c>
      <c r="AI114" s="124">
        <f>IF(K114+M114&gt;0,IF(K114&gt;M114,1,0),0)</f>
        <v>0</v>
      </c>
      <c r="AJ114" s="124">
        <f>IF(G114&gt;E114,1,0)</f>
        <v>0</v>
      </c>
      <c r="AK114" s="124">
        <f>IF(J114&gt;H114,1,0)</f>
        <v>0</v>
      </c>
      <c r="AL114" s="124">
        <f>IF(K114+M114&gt;0,IF(M114&gt;K114,1,0),0)</f>
        <v>0</v>
      </c>
    </row>
    <row r="115" spans="2:38" ht="24.75" customHeight="1">
      <c r="B115" s="118" t="s">
        <v>60</v>
      </c>
      <c r="C115" s="449"/>
      <c r="D115" s="433"/>
      <c r="E115" s="434"/>
      <c r="F115" s="232" t="s">
        <v>17</v>
      </c>
      <c r="G115" s="431"/>
      <c r="H115" s="145"/>
      <c r="I115" s="144" t="s">
        <v>17</v>
      </c>
      <c r="J115" s="430"/>
      <c r="K115" s="231"/>
      <c r="L115" s="232" t="s">
        <v>17</v>
      </c>
      <c r="M115" s="146"/>
      <c r="N115" s="147">
        <f>E115+H115+K115</f>
        <v>0</v>
      </c>
      <c r="O115" s="148" t="s">
        <v>17</v>
      </c>
      <c r="P115" s="149">
        <f>G115+J115+M115</f>
        <v>0</v>
      </c>
      <c r="Q115" s="147">
        <f>SUM(AG115:AI115)</f>
        <v>0</v>
      </c>
      <c r="R115" s="148" t="s">
        <v>17</v>
      </c>
      <c r="S115" s="149">
        <f>SUM(AJ115:AL115)</f>
        <v>0</v>
      </c>
      <c r="T115" s="122">
        <f>IF(Q115&gt;S115,1,0)</f>
        <v>0</v>
      </c>
      <c r="U115" s="123">
        <f>IF(S115&gt;Q115,1,0)</f>
        <v>0</v>
      </c>
      <c r="V115" s="110"/>
      <c r="W115" s="103">
        <v>10</v>
      </c>
      <c r="X115" s="104" t="str">
        <f>IF($N$4=1,AA115,IF($N$4=2,AB115,IF($N$4=3,AC115,IF($N$4=4,AD115,IF($N$4=5,AE115,IF($N$4=6,AF115," "))))))</f>
        <v>Proskovice B</v>
      </c>
      <c r="AB115" s="1" t="str">
        <f t="shared" si="17"/>
        <v>Proskovice B</v>
      </c>
      <c r="AG115" s="124">
        <f>IF(E115&gt;G115,1,0)</f>
        <v>0</v>
      </c>
      <c r="AH115" s="124">
        <f>IF(H115&gt;J115,1,0)</f>
        <v>0</v>
      </c>
      <c r="AI115" s="124">
        <f>IF(K115+M115&gt;0,IF(K115&gt;M115,1,0),0)</f>
        <v>0</v>
      </c>
      <c r="AJ115" s="124">
        <f>IF(G115&gt;E115,1,0)</f>
        <v>0</v>
      </c>
      <c r="AK115" s="124">
        <f>IF(J115&gt;H115,1,0)</f>
        <v>0</v>
      </c>
      <c r="AL115" s="124">
        <f>IF(K115+M115&gt;0,IF(M115&gt;K115,1,0),0)</f>
        <v>0</v>
      </c>
    </row>
    <row r="116" spans="2:38" ht="24.75" customHeight="1">
      <c r="B116" s="572" t="s">
        <v>61</v>
      </c>
      <c r="C116" s="450"/>
      <c r="D116" s="451"/>
      <c r="E116" s="436"/>
      <c r="F116" s="295" t="s">
        <v>17</v>
      </c>
      <c r="G116" s="437"/>
      <c r="H116" s="438"/>
      <c r="I116" s="439" t="s">
        <v>17</v>
      </c>
      <c r="J116" s="440"/>
      <c r="K116" s="293"/>
      <c r="L116" s="295" t="s">
        <v>17</v>
      </c>
      <c r="M116" s="297"/>
      <c r="N116" s="559">
        <f>E116+H116+K116</f>
        <v>0</v>
      </c>
      <c r="O116" s="561" t="s">
        <v>17</v>
      </c>
      <c r="P116" s="557">
        <f>G116+J116+M116</f>
        <v>0</v>
      </c>
      <c r="Q116" s="559">
        <f>SUM(AG116:AI116)</f>
        <v>0</v>
      </c>
      <c r="R116" s="561" t="s">
        <v>17</v>
      </c>
      <c r="S116" s="557">
        <f>SUM(AJ116:AL116)</f>
        <v>0</v>
      </c>
      <c r="T116" s="565">
        <f>IF(Q116&gt;S116,1,0)</f>
        <v>0</v>
      </c>
      <c r="U116" s="553">
        <f>IF(S116&gt;Q116,1,0)</f>
        <v>0</v>
      </c>
      <c r="V116" s="125"/>
      <c r="AG116" s="124">
        <f>IF(E116&gt;G116,1,0)</f>
        <v>0</v>
      </c>
      <c r="AH116" s="124">
        <f>IF(H116&gt;J116,1,0)</f>
        <v>0</v>
      </c>
      <c r="AI116" s="124">
        <f>IF(K116+M116&gt;0,IF(K116&gt;M116,1,0),0)</f>
        <v>0</v>
      </c>
      <c r="AJ116" s="124">
        <f>IF(G116&gt;E116,1,0)</f>
        <v>0</v>
      </c>
      <c r="AK116" s="124">
        <f>IF(J116&gt;H116,1,0)</f>
        <v>0</v>
      </c>
      <c r="AL116" s="124">
        <f>IF(K116+M116&gt;0,IF(M116&gt;K116,1,0),0)</f>
        <v>0</v>
      </c>
    </row>
    <row r="117" spans="2:25" ht="24.75" customHeight="1">
      <c r="B117" s="573"/>
      <c r="C117" s="452"/>
      <c r="D117" s="453"/>
      <c r="E117" s="443"/>
      <c r="F117" s="296"/>
      <c r="G117" s="444"/>
      <c r="H117" s="445"/>
      <c r="I117" s="446"/>
      <c r="J117" s="447"/>
      <c r="K117" s="294"/>
      <c r="L117" s="296"/>
      <c r="M117" s="298"/>
      <c r="N117" s="578"/>
      <c r="O117" s="556"/>
      <c r="P117" s="564"/>
      <c r="Q117" s="578"/>
      <c r="R117" s="556"/>
      <c r="S117" s="564"/>
      <c r="T117" s="566"/>
      <c r="U117" s="554"/>
      <c r="V117" s="125"/>
      <c r="Y117" s="354"/>
    </row>
    <row r="118" spans="2:25" ht="24.75" customHeight="1">
      <c r="B118" s="126"/>
      <c r="C118" s="150" t="s">
        <v>65</v>
      </c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2">
        <f>SUM(N114:N117)</f>
        <v>0</v>
      </c>
      <c r="O118" s="148" t="s">
        <v>17</v>
      </c>
      <c r="P118" s="153">
        <f>SUM(P114:P117)</f>
        <v>0</v>
      </c>
      <c r="Q118" s="152">
        <f>SUM(Q114:Q117)</f>
        <v>0</v>
      </c>
      <c r="R118" s="154" t="s">
        <v>17</v>
      </c>
      <c r="S118" s="153">
        <f>SUM(S114:S117)</f>
        <v>0</v>
      </c>
      <c r="T118" s="122">
        <f>SUM(T114:T117)</f>
        <v>0</v>
      </c>
      <c r="U118" s="123">
        <f>SUM(U114:U117)</f>
        <v>0</v>
      </c>
      <c r="V118" s="110"/>
      <c r="Y118" s="354"/>
    </row>
    <row r="119" spans="2:25" ht="24.75" customHeight="1">
      <c r="B119" s="126"/>
      <c r="C119" s="175" t="s">
        <v>66</v>
      </c>
      <c r="D119" s="174" t="str">
        <f>IF(T118&gt;U118,D109,IF(U118&gt;T118,D110,IF(U118+T118=0," ","CHYBA ZADÁNÍ")))</f>
        <v> </v>
      </c>
      <c r="E119" s="150"/>
      <c r="F119" s="150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75"/>
      <c r="V119" s="133"/>
      <c r="Y119"/>
    </row>
    <row r="120" spans="2:25" ht="15">
      <c r="B120" s="126"/>
      <c r="C120" s="8" t="s">
        <v>67</v>
      </c>
      <c r="G120" s="135"/>
      <c r="H120" s="135"/>
      <c r="I120" s="135"/>
      <c r="J120" s="135"/>
      <c r="K120" s="135"/>
      <c r="L120" s="135"/>
      <c r="M120" s="135"/>
      <c r="N120" s="133"/>
      <c r="O120" s="133"/>
      <c r="Q120" s="136"/>
      <c r="R120" s="136"/>
      <c r="S120" s="135"/>
      <c r="T120" s="135"/>
      <c r="U120" s="135"/>
      <c r="V120" s="133"/>
      <c r="Y120" s="354"/>
    </row>
    <row r="121" spans="3:21" ht="15">
      <c r="C121" s="136"/>
      <c r="D121" s="136"/>
      <c r="E121" s="136"/>
      <c r="F121" s="136"/>
      <c r="G121" s="136"/>
      <c r="H121" s="136"/>
      <c r="I121" s="136"/>
      <c r="J121" s="141" t="s">
        <v>52</v>
      </c>
      <c r="K121" s="141"/>
      <c r="L121" s="141"/>
      <c r="M121" s="136"/>
      <c r="N121" s="136"/>
      <c r="O121" s="136"/>
      <c r="P121" s="136"/>
      <c r="Q121" s="136"/>
      <c r="R121" s="136"/>
      <c r="S121" s="136"/>
      <c r="T121" s="141" t="s">
        <v>54</v>
      </c>
      <c r="U121" s="136"/>
    </row>
    <row r="122" spans="3:21" ht="15">
      <c r="C122" s="142" t="s">
        <v>68</v>
      </c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</row>
  </sheetData>
  <sheetProtection selectLockedCells="1"/>
  <mergeCells count="135">
    <mergeCell ref="T78:U78"/>
    <mergeCell ref="P78:Q78"/>
    <mergeCell ref="Q66:Q67"/>
    <mergeCell ref="P83:U83"/>
    <mergeCell ref="P84:U84"/>
    <mergeCell ref="P66:P67"/>
    <mergeCell ref="R66:R67"/>
    <mergeCell ref="B91:B92"/>
    <mergeCell ref="P85:U85"/>
    <mergeCell ref="P81:U81"/>
    <mergeCell ref="P82:U82"/>
    <mergeCell ref="Q91:Q92"/>
    <mergeCell ref="R91:R92"/>
    <mergeCell ref="S91:S92"/>
    <mergeCell ref="T91:T92"/>
    <mergeCell ref="U91:U92"/>
    <mergeCell ref="P91:P92"/>
    <mergeCell ref="Q88:S88"/>
    <mergeCell ref="N91:N92"/>
    <mergeCell ref="O91:O92"/>
    <mergeCell ref="K88:M88"/>
    <mergeCell ref="N88:P88"/>
    <mergeCell ref="M91:M92"/>
    <mergeCell ref="E87:M87"/>
    <mergeCell ref="N62:U62"/>
    <mergeCell ref="Q63:S63"/>
    <mergeCell ref="E88:G88"/>
    <mergeCell ref="H88:J88"/>
    <mergeCell ref="P86:U86"/>
    <mergeCell ref="P79:U79"/>
    <mergeCell ref="N87:U87"/>
    <mergeCell ref="H63:J63"/>
    <mergeCell ref="K63:M63"/>
    <mergeCell ref="B66:B67"/>
    <mergeCell ref="P57:U57"/>
    <mergeCell ref="P58:U58"/>
    <mergeCell ref="P59:U59"/>
    <mergeCell ref="T66:T67"/>
    <mergeCell ref="S66:S67"/>
    <mergeCell ref="N66:N67"/>
    <mergeCell ref="U66:U67"/>
    <mergeCell ref="E63:G63"/>
    <mergeCell ref="O66:O67"/>
    <mergeCell ref="P60:U60"/>
    <mergeCell ref="N63:P63"/>
    <mergeCell ref="S41:S42"/>
    <mergeCell ref="P61:U61"/>
    <mergeCell ref="P53:Q53"/>
    <mergeCell ref="T53:U53"/>
    <mergeCell ref="Q41:Q42"/>
    <mergeCell ref="R41:R42"/>
    <mergeCell ref="U41:U42"/>
    <mergeCell ref="P32:U32"/>
    <mergeCell ref="P33:U33"/>
    <mergeCell ref="P34:U34"/>
    <mergeCell ref="E62:M62"/>
    <mergeCell ref="N41:N42"/>
    <mergeCell ref="O41:O42"/>
    <mergeCell ref="P41:P42"/>
    <mergeCell ref="P54:U54"/>
    <mergeCell ref="P56:U56"/>
    <mergeCell ref="T41:T42"/>
    <mergeCell ref="B41:B42"/>
    <mergeCell ref="E38:G38"/>
    <mergeCell ref="H38:J38"/>
    <mergeCell ref="K38:M38"/>
    <mergeCell ref="Q38:S38"/>
    <mergeCell ref="N38:P38"/>
    <mergeCell ref="E37:M37"/>
    <mergeCell ref="N37:U37"/>
    <mergeCell ref="P35:U35"/>
    <mergeCell ref="P36:U36"/>
    <mergeCell ref="E12:M12"/>
    <mergeCell ref="E13:G13"/>
    <mergeCell ref="T28:U28"/>
    <mergeCell ref="S16:S17"/>
    <mergeCell ref="P28:Q28"/>
    <mergeCell ref="N16:N17"/>
    <mergeCell ref="O16:O17"/>
    <mergeCell ref="P31:U31"/>
    <mergeCell ref="P29:U29"/>
    <mergeCell ref="B16:B17"/>
    <mergeCell ref="K13:M13"/>
    <mergeCell ref="N13:P13"/>
    <mergeCell ref="P16:P17"/>
    <mergeCell ref="H13:J13"/>
    <mergeCell ref="T16:T17"/>
    <mergeCell ref="U16:U17"/>
    <mergeCell ref="T3:U3"/>
    <mergeCell ref="P3:Q3"/>
    <mergeCell ref="P4:U4"/>
    <mergeCell ref="P9:U9"/>
    <mergeCell ref="P8:U8"/>
    <mergeCell ref="P7:U7"/>
    <mergeCell ref="P6:U6"/>
    <mergeCell ref="P103:Q103"/>
    <mergeCell ref="T103:U103"/>
    <mergeCell ref="P104:U104"/>
    <mergeCell ref="AB5:AG5"/>
    <mergeCell ref="P10:U10"/>
    <mergeCell ref="N12:U12"/>
    <mergeCell ref="R16:R17"/>
    <mergeCell ref="Q13:S13"/>
    <mergeCell ref="Q16:Q17"/>
    <mergeCell ref="P11:U11"/>
    <mergeCell ref="B116:B117"/>
    <mergeCell ref="P109:U109"/>
    <mergeCell ref="P110:U110"/>
    <mergeCell ref="P111:U111"/>
    <mergeCell ref="E112:M112"/>
    <mergeCell ref="O116:O117"/>
    <mergeCell ref="P116:P117"/>
    <mergeCell ref="Q116:Q117"/>
    <mergeCell ref="R116:R117"/>
    <mergeCell ref="E113:G113"/>
    <mergeCell ref="P106:U106"/>
    <mergeCell ref="P107:U107"/>
    <mergeCell ref="P108:U108"/>
    <mergeCell ref="S116:S117"/>
    <mergeCell ref="T116:T117"/>
    <mergeCell ref="N112:U112"/>
    <mergeCell ref="N116:N117"/>
    <mergeCell ref="U116:U117"/>
    <mergeCell ref="H113:J113"/>
    <mergeCell ref="K113:M113"/>
    <mergeCell ref="N113:P113"/>
    <mergeCell ref="Q113:S113"/>
    <mergeCell ref="E91:E92"/>
    <mergeCell ref="F91:F92"/>
    <mergeCell ref="G91:G92"/>
    <mergeCell ref="H91:H92"/>
    <mergeCell ref="I91:I92"/>
    <mergeCell ref="J91:J92"/>
    <mergeCell ref="K91:K92"/>
    <mergeCell ref="L91:L92"/>
  </mergeCells>
  <conditionalFormatting sqref="X6:X15">
    <cfRule type="cellIs" priority="9" dxfId="0" operator="notEqual" stopIfTrue="1">
      <formula>0</formula>
    </cfRule>
  </conditionalFormatting>
  <conditionalFormatting sqref="X31:X40">
    <cfRule type="cellIs" priority="4" dxfId="0" operator="notEqual" stopIfTrue="1">
      <formula>0</formula>
    </cfRule>
  </conditionalFormatting>
  <conditionalFormatting sqref="X56:X65">
    <cfRule type="cellIs" priority="3" dxfId="0" operator="notEqual" stopIfTrue="1">
      <formula>0</formula>
    </cfRule>
  </conditionalFormatting>
  <conditionalFormatting sqref="X81:X90">
    <cfRule type="cellIs" priority="2" dxfId="0" operator="notEqual" stopIfTrue="1">
      <formula>0</formula>
    </cfRule>
  </conditionalFormatting>
  <conditionalFormatting sqref="X106:X115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Knápek</cp:lastModifiedBy>
  <cp:lastPrinted>2014-10-07T06:11:06Z</cp:lastPrinted>
  <dcterms:created xsi:type="dcterms:W3CDTF">2009-04-19T05:45:52Z</dcterms:created>
  <dcterms:modified xsi:type="dcterms:W3CDTF">2015-10-20T06:18:47Z</dcterms:modified>
  <cp:category/>
  <cp:version/>
  <cp:contentType/>
  <cp:contentStatus/>
</cp:coreProperties>
</file>