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3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  <sheet name="6." sheetId="10" r:id="rId10"/>
  </sheets>
  <externalReferences>
    <externalReference r:id="rId13"/>
  </externalReferences>
  <definedNames>
    <definedName name="_xlnm.Print_Area" localSheetId="4">'1.'!$A$1:$U$49</definedName>
    <definedName name="_xlnm.Print_Area" localSheetId="5">'2.'!$A$1:$U$49</definedName>
    <definedName name="_xlnm.Print_Area" localSheetId="6">'3.'!$A$1:$U$49</definedName>
    <definedName name="_xlnm.Print_Area" localSheetId="7">'4.'!$A$1:$U$49</definedName>
    <definedName name="_xlnm.Print_Area" localSheetId="8">'5.'!$A$1:$U$49</definedName>
    <definedName name="_xlnm.Print_Area" localSheetId="9">'6.'!$A$1:$U$49</definedName>
    <definedName name="_xlnm.Print_Area" localSheetId="3">'Hráči'!$A$1:$AE$23</definedName>
    <definedName name="_xlnm.Print_Area" localSheetId="2">'Rozlosování-přehled'!$B$2:$N$20</definedName>
    <definedName name="_xlnm.Print_Area" localSheetId="0">'Tabulky'!$A$1:$AE$15</definedName>
    <definedName name="_xlnm.Print_Area" localSheetId="1">'Utkání-výsledky'!$A$1:$K$28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<sst xmlns="http://schemas.openxmlformats.org/spreadsheetml/2006/main" count="1138" uniqueCount="139">
  <si>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</si>
  <si>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</si>
  <si>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</si>
  <si>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</si>
  <si>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</si>
  <si>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</si>
  <si>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</si>
  <si>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</si>
  <si>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</si>
  <si>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</si>
  <si>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</si>
  <si>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</si>
  <si>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</si>
  <si>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</si>
  <si>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</si>
  <si>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</si>
  <si>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</si>
  <si>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</si>
  <si>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</si>
  <si>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</si>
  <si>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</si>
  <si>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</si>
  <si>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</si>
  <si>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</si>
  <si>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</si>
  <si>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</si>
  <si>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</si>
  <si>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</si>
  <si>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</si>
  <si>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</si>
  <si>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</si>
  <si>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</si>
  <si>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</si>
  <si>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</si>
  <si>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</si>
  <si>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</si>
  <si>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</si>
  <si>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</si>
  <si>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</si>
  <si>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</si>
  <si>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</si>
  <si>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</si>
  <si>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</si>
  <si>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</si>
  <si>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</si>
  <si>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</si>
  <si>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</si>
  <si>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</si>
  <si>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</si>
  <si>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</si>
  <si>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</si>
  <si>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</si>
  <si>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</si>
  <si>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</si>
  <si>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</si>
  <si>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</si>
  <si>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</si>
  <si>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</si>
  <si>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</si>
  <si>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</si>
  <si>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</si>
  <si>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</si>
  <si>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</si>
  <si>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</si>
  <si>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</si>
  <si>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</si>
  <si>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</si>
  <si>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</si>
  <si>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</si>
  <si>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</si>
  <si>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</si>
  <si>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</si>
  <si>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</si>
  <si>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</si>
  <si>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</si>
  <si>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</si>
  <si>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MUŽI  II</t>
  </si>
  <si>
    <t>Result:</t>
  </si>
  <si>
    <t>Postup do I.tř.</t>
  </si>
  <si>
    <t xml:space="preserve">   Zápasy</t>
  </si>
  <si>
    <t>12.</t>
  </si>
  <si>
    <t>13.</t>
  </si>
  <si>
    <t>15.</t>
  </si>
  <si>
    <t>16.</t>
  </si>
  <si>
    <t>17.</t>
  </si>
  <si>
    <t>18.</t>
  </si>
  <si>
    <t>19.</t>
  </si>
  <si>
    <t xml:space="preserve">Rozlosování soutěže méněpočetných tenisových družstev r.   </t>
  </si>
  <si>
    <t>Nová Bělá</t>
  </si>
  <si>
    <t>6.kolo.</t>
  </si>
  <si>
    <t>6.kolo</t>
  </si>
  <si>
    <t>1 družstvo</t>
  </si>
  <si>
    <t>body</t>
  </si>
  <si>
    <t>II.tř.</t>
  </si>
  <si>
    <t>30.5.</t>
  </si>
  <si>
    <t>6.6.</t>
  </si>
  <si>
    <t>13.6.</t>
  </si>
  <si>
    <t>Štramberk</t>
  </si>
  <si>
    <t>Trnávka</t>
  </si>
  <si>
    <t>Hofmann   Ivo</t>
  </si>
  <si>
    <t>Darivčák Jaromír</t>
  </si>
  <si>
    <t>Světlík Miroslav</t>
  </si>
  <si>
    <t>Škvarek Eduard</t>
  </si>
  <si>
    <t>Baranek Jiří</t>
  </si>
  <si>
    <t>ŽENY I.</t>
  </si>
  <si>
    <t>ŽENY II.</t>
  </si>
  <si>
    <t>VETE</t>
  </si>
  <si>
    <t>RÁNI</t>
  </si>
  <si>
    <t>TABULKA  SOUTĚŽE  -  VETERÁNI   II. tř.  -  r.</t>
  </si>
  <si>
    <t>VETERÁNI  II tř.</t>
  </si>
  <si>
    <t>VETERÁNI  II.třída - ÚSPĚŠNOST  HRÁČŮ</t>
  </si>
  <si>
    <t>Grulich Kamil</t>
  </si>
  <si>
    <t>skreč</t>
  </si>
  <si>
    <t>14.</t>
  </si>
  <si>
    <t>Proskovice</t>
  </si>
  <si>
    <t>Nutná domluva k odehrání domácího zápasu-pouze 1 kurt!!!</t>
  </si>
  <si>
    <t>3.6.</t>
  </si>
  <si>
    <t>10.6.</t>
  </si>
  <si>
    <t>17.6.</t>
  </si>
  <si>
    <t>Kunz Martin</t>
  </si>
  <si>
    <t>Poledník Tomáš</t>
  </si>
  <si>
    <t>Palička Ivo</t>
  </si>
  <si>
    <t>Nováček Miroslav</t>
  </si>
  <si>
    <t>oficiální</t>
  </si>
  <si>
    <t>Baletka Jiří</t>
  </si>
  <si>
    <t>Hýl Břetislav</t>
  </si>
  <si>
    <t>Jaromír Darivčák</t>
  </si>
  <si>
    <t>Kamil Grulich</t>
  </si>
  <si>
    <t>Tomáš Halamik</t>
  </si>
  <si>
    <t>Jiří Baranek</t>
  </si>
  <si>
    <t>Ivo Hofmann</t>
  </si>
  <si>
    <t>Petr Svoboda</t>
  </si>
  <si>
    <t>Pavel Prorok</t>
  </si>
  <si>
    <t>Halamik Tomáš</t>
  </si>
  <si>
    <t>Brus Miroslav</t>
  </si>
  <si>
    <t>Hofmann Ivo</t>
  </si>
  <si>
    <t>Svoboda Petr</t>
  </si>
  <si>
    <t>oficiální-skreč</t>
  </si>
  <si>
    <t xml:space="preserve">O pořadí na 3 a 4 místě  rozhodlo  vzájemné utkání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</si>
</sst>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3.8"/>
      <name val="Arial CE"/>
      <family val="2"/>
    </font>
    <font>
      <b/>
      <sz val="12"/>
      <name val="Arial"/>
      <family val="2"/>
    </font>
    <font>
      <b/>
      <sz val="16"/>
      <color indexed="12"/>
      <name val="Arial CE"/>
      <family val="0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b/>
      <sz val="14"/>
      <color indexed="9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medium"/>
    </border>
    <border>
      <left style="dotted"/>
      <right style="dotted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thin"/>
      <top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thin"/>
      <top/>
      <bottom>
        <color indexed="63"/>
      </bottom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 style="hair"/>
      <right style="medium"/>
      <top style="thin"/>
      <bottom style="thin"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24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>
      <alignment/>
      <protection/>
    </xf>
    <xf numFmtId="165" fontId="1" fillId="0" borderId="12" xfId="51" applyNumberFormat="1" applyFont="1" applyBorder="1" applyAlignment="1">
      <alignment horizontal="center"/>
      <protection/>
    </xf>
    <xf numFmtId="165" fontId="30" fillId="0" borderId="12" xfId="51" applyNumberFormat="1" applyFont="1" applyBorder="1">
      <alignment/>
      <protection/>
    </xf>
    <xf numFmtId="0" fontId="30" fillId="0" borderId="13" xfId="51" applyFont="1" applyBorder="1">
      <alignment/>
      <protection/>
    </xf>
    <xf numFmtId="49" fontId="1" fillId="0" borderId="0" xfId="51" applyNumberFormat="1">
      <alignment/>
      <protection/>
    </xf>
    <xf numFmtId="165" fontId="30" fillId="0" borderId="14" xfId="51" applyNumberFormat="1" applyFont="1" applyBorder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51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35" fillId="0" borderId="37" xfId="47" applyFont="1" applyBorder="1" applyAlignment="1">
      <alignment horizontal="center" textRotation="90"/>
      <protection/>
    </xf>
    <xf numFmtId="0" fontId="1" fillId="0" borderId="0" xfId="51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47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34" xfId="51" applyBorder="1" applyAlignment="1" applyProtection="1">
      <alignment horizontal="center"/>
      <protection locked="0"/>
    </xf>
    <xf numFmtId="0" fontId="48" fillId="0" borderId="0" xfId="51" applyFont="1" applyAlignment="1">
      <alignment horizontal="center"/>
      <protection/>
    </xf>
    <xf numFmtId="0" fontId="49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50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34" xfId="51" applyBorder="1" applyProtection="1">
      <alignment/>
      <protection locked="0"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51" xfId="51" applyBorder="1">
      <alignment/>
      <protection/>
    </xf>
    <xf numFmtId="0" fontId="3" fillId="0" borderId="34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34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34" xfId="51" applyBorder="1">
      <alignment/>
      <protection/>
    </xf>
    <xf numFmtId="0" fontId="1" fillId="7" borderId="52" xfId="51" applyFill="1" applyBorder="1" applyAlignment="1">
      <alignment horizontal="center"/>
      <protection/>
    </xf>
    <xf numFmtId="0" fontId="3" fillId="7" borderId="53" xfId="51" applyFont="1" applyFill="1" applyBorder="1" applyAlignment="1">
      <alignment horizontal="center"/>
      <protection/>
    </xf>
    <xf numFmtId="3" fontId="1" fillId="7" borderId="54" xfId="51" applyNumberFormat="1" applyFill="1" applyBorder="1" applyAlignment="1">
      <alignment horizontal="center"/>
      <protection/>
    </xf>
    <xf numFmtId="0" fontId="30" fillId="7" borderId="52" xfId="51" applyFont="1" applyFill="1" applyBorder="1" applyAlignment="1">
      <alignment horizontal="center"/>
      <protection/>
    </xf>
    <xf numFmtId="0" fontId="30" fillId="7" borderId="54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55" xfId="51" applyFont="1" applyBorder="1">
      <alignment/>
      <protection/>
    </xf>
    <xf numFmtId="0" fontId="1" fillId="0" borderId="55" xfId="51" applyBorder="1">
      <alignment/>
      <protection/>
    </xf>
    <xf numFmtId="3" fontId="1" fillId="7" borderId="52" xfId="51" applyNumberFormat="1" applyFill="1" applyBorder="1" applyAlignment="1">
      <alignment horizontal="center" vertical="center"/>
      <protection/>
    </xf>
    <xf numFmtId="3" fontId="1" fillId="7" borderId="54" xfId="51" applyNumberFormat="1" applyFill="1" applyBorder="1" applyAlignment="1">
      <alignment horizontal="center" vertical="center"/>
      <protection/>
    </xf>
    <xf numFmtId="0" fontId="3" fillId="7" borderId="53" xfId="51" applyFont="1" applyFill="1" applyBorder="1" applyAlignment="1">
      <alignment horizontal="center" vertical="center"/>
      <protection/>
    </xf>
    <xf numFmtId="0" fontId="51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56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4" fillId="0" borderId="50" xfId="51" applyFont="1" applyBorder="1" applyAlignment="1">
      <alignment horizontal="center"/>
      <protection/>
    </xf>
    <xf numFmtId="0" fontId="45" fillId="0" borderId="50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57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3" fontId="29" fillId="7" borderId="52" xfId="51" applyNumberFormat="1" applyFont="1" applyFill="1" applyBorder="1" applyAlignment="1">
      <alignment horizontal="center" vertical="center"/>
      <protection/>
    </xf>
    <xf numFmtId="3" fontId="29" fillId="7" borderId="54" xfId="51" applyNumberFormat="1" applyFont="1" applyFill="1" applyBorder="1" applyAlignment="1">
      <alignment horizontal="center" vertical="center"/>
      <protection/>
    </xf>
    <xf numFmtId="0" fontId="30" fillId="7" borderId="53" xfId="51" applyFont="1" applyFill="1" applyBorder="1" applyAlignment="1">
      <alignment horizontal="center" vertical="center"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35" fillId="0" borderId="0" xfId="5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61" xfId="0" applyNumberFormat="1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2" xfId="47" applyFont="1" applyFill="1" applyBorder="1">
      <alignment/>
      <protection/>
    </xf>
    <xf numFmtId="0" fontId="56" fillId="0" borderId="19" xfId="47" applyFont="1" applyFill="1" applyBorder="1">
      <alignment/>
      <protection/>
    </xf>
    <xf numFmtId="0" fontId="56" fillId="0" borderId="63" xfId="47" applyFont="1" applyFill="1" applyBorder="1">
      <alignment/>
      <protection/>
    </xf>
    <xf numFmtId="0" fontId="56" fillId="0" borderId="64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57" xfId="51" applyNumberFormat="1" applyFont="1" applyBorder="1" applyAlignment="1" applyProtection="1">
      <alignment horizontal="left"/>
      <protection locked="0"/>
    </xf>
    <xf numFmtId="0" fontId="30" fillId="0" borderId="65" xfId="51" applyNumberFormat="1" applyFont="1" applyBorder="1" applyAlignment="1">
      <alignment horizontal="center"/>
      <protection/>
    </xf>
    <xf numFmtId="0" fontId="30" fillId="0" borderId="66" xfId="51" applyNumberFormat="1" applyFont="1" applyBorder="1" applyAlignment="1">
      <alignment horizontal="center"/>
      <protection/>
    </xf>
    <xf numFmtId="0" fontId="30" fillId="0" borderId="67" xfId="51" applyNumberFormat="1" applyFont="1" applyBorder="1" applyAlignment="1">
      <alignment horizontal="center"/>
      <protection/>
    </xf>
    <xf numFmtId="0" fontId="30" fillId="0" borderId="68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55" fillId="0" borderId="69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0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65" xfId="0" applyFont="1" applyBorder="1" applyAlignment="1">
      <alignment/>
    </xf>
    <xf numFmtId="0" fontId="51" fillId="0" borderId="71" xfId="0" applyFont="1" applyBorder="1" applyAlignment="1">
      <alignment horizontal="center"/>
    </xf>
    <xf numFmtId="0" fontId="55" fillId="0" borderId="66" xfId="0" applyFont="1" applyBorder="1" applyAlignment="1">
      <alignment/>
    </xf>
    <xf numFmtId="0" fontId="55" fillId="7" borderId="65" xfId="0" applyFont="1" applyFill="1" applyBorder="1" applyAlignment="1">
      <alignment/>
    </xf>
    <xf numFmtId="0" fontId="51" fillId="7" borderId="71" xfId="0" applyFont="1" applyFill="1" applyBorder="1" applyAlignment="1">
      <alignment horizontal="center"/>
    </xf>
    <xf numFmtId="0" fontId="55" fillId="7" borderId="66" xfId="0" applyFont="1" applyFill="1" applyBorder="1" applyAlignment="1">
      <alignment/>
    </xf>
    <xf numFmtId="0" fontId="55" fillId="0" borderId="72" xfId="0" applyFont="1" applyBorder="1" applyAlignment="1">
      <alignment/>
    </xf>
    <xf numFmtId="0" fontId="55" fillId="24" borderId="73" xfId="0" applyFont="1" applyFill="1" applyBorder="1" applyAlignment="1">
      <alignment/>
    </xf>
    <xf numFmtId="0" fontId="55" fillId="0" borderId="74" xfId="0" applyFont="1" applyBorder="1" applyAlignment="1">
      <alignment/>
    </xf>
    <xf numFmtId="0" fontId="55" fillId="7" borderId="75" xfId="0" applyFont="1" applyFill="1" applyBorder="1" applyAlignment="1">
      <alignment horizontal="center"/>
    </xf>
    <xf numFmtId="0" fontId="55" fillId="7" borderId="66" xfId="0" applyFont="1" applyFill="1" applyBorder="1" applyAlignment="1">
      <alignment horizontal="center"/>
    </xf>
    <xf numFmtId="9" fontId="55" fillId="0" borderId="73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76" xfId="0" applyFont="1" applyBorder="1" applyAlignment="1">
      <alignment/>
    </xf>
    <xf numFmtId="0" fontId="51" fillId="0" borderId="77" xfId="0" applyFont="1" applyBorder="1" applyAlignment="1">
      <alignment horizontal="center"/>
    </xf>
    <xf numFmtId="0" fontId="55" fillId="0" borderId="78" xfId="0" applyFont="1" applyBorder="1" applyAlignment="1">
      <alignment/>
    </xf>
    <xf numFmtId="0" fontId="55" fillId="7" borderId="76" xfId="0" applyFont="1" applyFill="1" applyBorder="1" applyAlignment="1">
      <alignment/>
    </xf>
    <xf numFmtId="0" fontId="51" fillId="7" borderId="77" xfId="0" applyFont="1" applyFill="1" applyBorder="1" applyAlignment="1">
      <alignment horizontal="center"/>
    </xf>
    <xf numFmtId="0" fontId="55" fillId="7" borderId="78" xfId="0" applyFont="1" applyFill="1" applyBorder="1" applyAlignment="1">
      <alignment/>
    </xf>
    <xf numFmtId="0" fontId="55" fillId="0" borderId="79" xfId="0" applyFont="1" applyBorder="1" applyAlignment="1">
      <alignment/>
    </xf>
    <xf numFmtId="0" fontId="55" fillId="24" borderId="80" xfId="0" applyFont="1" applyFill="1" applyBorder="1" applyAlignment="1">
      <alignment/>
    </xf>
    <xf numFmtId="0" fontId="55" fillId="0" borderId="81" xfId="0" applyFont="1" applyBorder="1" applyAlignment="1">
      <alignment/>
    </xf>
    <xf numFmtId="0" fontId="55" fillId="7" borderId="82" xfId="0" applyFont="1" applyFill="1" applyBorder="1" applyAlignment="1">
      <alignment horizontal="center"/>
    </xf>
    <xf numFmtId="0" fontId="55" fillId="7" borderId="78" xfId="0" applyFont="1" applyFill="1" applyBorder="1" applyAlignment="1">
      <alignment horizontal="center"/>
    </xf>
    <xf numFmtId="9" fontId="55" fillId="0" borderId="80" xfId="54" applyFont="1" applyFill="1" applyBorder="1" applyAlignment="1">
      <alignment/>
    </xf>
    <xf numFmtId="0" fontId="55" fillId="0" borderId="67" xfId="0" applyFont="1" applyBorder="1" applyAlignment="1">
      <alignment/>
    </xf>
    <xf numFmtId="0" fontId="51" fillId="0" borderId="83" xfId="0" applyFont="1" applyBorder="1" applyAlignment="1">
      <alignment horizontal="center"/>
    </xf>
    <xf numFmtId="0" fontId="55" fillId="0" borderId="68" xfId="0" applyFont="1" applyBorder="1" applyAlignment="1">
      <alignment/>
    </xf>
    <xf numFmtId="0" fontId="55" fillId="7" borderId="67" xfId="0" applyFont="1" applyFill="1" applyBorder="1" applyAlignment="1">
      <alignment/>
    </xf>
    <xf numFmtId="0" fontId="51" fillId="7" borderId="83" xfId="0" applyFont="1" applyFill="1" applyBorder="1" applyAlignment="1">
      <alignment horizontal="center"/>
    </xf>
    <xf numFmtId="0" fontId="55" fillId="7" borderId="68" xfId="0" applyFont="1" applyFill="1" applyBorder="1" applyAlignment="1">
      <alignment/>
    </xf>
    <xf numFmtId="0" fontId="55" fillId="0" borderId="84" xfId="0" applyFont="1" applyBorder="1" applyAlignment="1">
      <alignment/>
    </xf>
    <xf numFmtId="0" fontId="55" fillId="24" borderId="85" xfId="0" applyFont="1" applyFill="1" applyBorder="1" applyAlignment="1">
      <alignment/>
    </xf>
    <xf numFmtId="0" fontId="55" fillId="0" borderId="86" xfId="0" applyFont="1" applyBorder="1" applyAlignment="1">
      <alignment/>
    </xf>
    <xf numFmtId="0" fontId="55" fillId="7" borderId="87" xfId="0" applyFont="1" applyFill="1" applyBorder="1" applyAlignment="1">
      <alignment horizontal="center"/>
    </xf>
    <xf numFmtId="0" fontId="55" fillId="7" borderId="68" xfId="0" applyFont="1" applyFill="1" applyBorder="1" applyAlignment="1">
      <alignment horizontal="center"/>
    </xf>
    <xf numFmtId="9" fontId="55" fillId="0" borderId="85" xfId="54" applyFont="1" applyFill="1" applyBorder="1" applyAlignment="1">
      <alignment/>
    </xf>
    <xf numFmtId="0" fontId="58" fillId="0" borderId="88" xfId="0" applyFont="1" applyBorder="1" applyAlignment="1">
      <alignment/>
    </xf>
    <xf numFmtId="0" fontId="58" fillId="0" borderId="89" xfId="0" applyFont="1" applyBorder="1" applyAlignment="1">
      <alignment/>
    </xf>
    <xf numFmtId="0" fontId="58" fillId="0" borderId="90" xfId="0" applyFont="1" applyBorder="1" applyAlignment="1">
      <alignment/>
    </xf>
    <xf numFmtId="0" fontId="58" fillId="0" borderId="91" xfId="0" applyFont="1" applyBorder="1" applyAlignment="1">
      <alignment/>
    </xf>
    <xf numFmtId="0" fontId="58" fillId="0" borderId="92" xfId="0" applyFont="1" applyBorder="1" applyAlignment="1">
      <alignment/>
    </xf>
    <xf numFmtId="0" fontId="55" fillId="0" borderId="93" xfId="0" applyFont="1" applyBorder="1" applyAlignment="1">
      <alignment/>
    </xf>
    <xf numFmtId="0" fontId="51" fillId="0" borderId="94" xfId="0" applyFont="1" applyBorder="1" applyAlignment="1">
      <alignment horizontal="center"/>
    </xf>
    <xf numFmtId="0" fontId="55" fillId="0" borderId="95" xfId="0" applyFont="1" applyBorder="1" applyAlignment="1">
      <alignment/>
    </xf>
    <xf numFmtId="0" fontId="55" fillId="7" borderId="93" xfId="0" applyFont="1" applyFill="1" applyBorder="1" applyAlignment="1">
      <alignment/>
    </xf>
    <xf numFmtId="0" fontId="51" fillId="7" borderId="94" xfId="0" applyFont="1" applyFill="1" applyBorder="1" applyAlignment="1">
      <alignment horizontal="center"/>
    </xf>
    <xf numFmtId="0" fontId="55" fillId="7" borderId="95" xfId="0" applyFont="1" applyFill="1" applyBorder="1" applyAlignment="1">
      <alignment/>
    </xf>
    <xf numFmtId="0" fontId="51" fillId="0" borderId="96" xfId="0" applyFont="1" applyBorder="1" applyAlignment="1">
      <alignment/>
    </xf>
    <xf numFmtId="0" fontId="51" fillId="0" borderId="97" xfId="0" applyFont="1" applyBorder="1" applyAlignment="1">
      <alignment/>
    </xf>
    <xf numFmtId="0" fontId="51" fillId="0" borderId="98" xfId="0" applyFont="1" applyBorder="1" applyAlignment="1">
      <alignment/>
    </xf>
    <xf numFmtId="0" fontId="30" fillId="0" borderId="71" xfId="51" applyFont="1" applyBorder="1" applyAlignment="1">
      <alignment horizontal="center"/>
      <protection/>
    </xf>
    <xf numFmtId="0" fontId="30" fillId="0" borderId="83" xfId="51" applyFont="1" applyBorder="1" applyAlignment="1">
      <alignment horizontal="center"/>
      <protection/>
    </xf>
    <xf numFmtId="0" fontId="1" fillId="0" borderId="0" xfId="51" applyFill="1">
      <alignment/>
      <protection/>
    </xf>
    <xf numFmtId="0" fontId="26" fillId="0" borderId="0" xfId="51" applyFont="1" applyFill="1">
      <alignment/>
      <protection/>
    </xf>
    <xf numFmtId="0" fontId="41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0" fontId="53" fillId="0" borderId="99" xfId="47" applyFont="1" applyFill="1" applyBorder="1" applyAlignment="1">
      <alignment vertical="center"/>
      <protection/>
    </xf>
    <xf numFmtId="0" fontId="21" fillId="0" borderId="0" xfId="47" applyFont="1" applyAlignment="1">
      <alignment horizontal="right"/>
      <protection/>
    </xf>
    <xf numFmtId="165" fontId="30" fillId="0" borderId="0" xfId="51" applyNumberFormat="1" applyFont="1" applyBorder="1">
      <alignment/>
      <protection/>
    </xf>
    <xf numFmtId="0" fontId="29" fillId="0" borderId="0" xfId="0" applyNumberFormat="1" applyFont="1" applyBorder="1" applyAlignment="1">
      <alignment horizontal="left"/>
    </xf>
    <xf numFmtId="49" fontId="29" fillId="0" borderId="100" xfId="0" applyNumberFormat="1" applyFont="1" applyBorder="1" applyAlignment="1">
      <alignment horizontal="center"/>
    </xf>
    <xf numFmtId="0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5" fillId="0" borderId="101" xfId="0" applyFont="1" applyBorder="1" applyAlignment="1">
      <alignment horizontal="center"/>
    </xf>
    <xf numFmtId="3" fontId="1" fillId="7" borderId="102" xfId="51" applyNumberFormat="1" applyFill="1" applyBorder="1" applyAlignment="1">
      <alignment horizontal="center" vertical="center"/>
      <protection/>
    </xf>
    <xf numFmtId="3" fontId="1" fillId="7" borderId="103" xfId="51" applyNumberFormat="1" applyFill="1" applyBorder="1" applyAlignment="1">
      <alignment horizontal="center"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 wrapText="1"/>
    </xf>
    <xf numFmtId="0" fontId="4" fillId="0" borderId="0" xfId="36" applyAlignment="1" applyProtection="1">
      <alignment wrapText="1"/>
      <protection/>
    </xf>
    <xf numFmtId="0" fontId="62" fillId="0" borderId="0" xfId="0" applyFont="1" applyAlignment="1">
      <alignment/>
    </xf>
    <xf numFmtId="0" fontId="21" fillId="0" borderId="0" xfId="47" applyFont="1">
      <alignment/>
      <protection/>
    </xf>
    <xf numFmtId="0" fontId="35" fillId="0" borderId="37" xfId="47" applyFont="1" applyFill="1" applyBorder="1" applyAlignment="1">
      <alignment horizontal="center" textRotation="90"/>
      <protection/>
    </xf>
    <xf numFmtId="3" fontId="31" fillId="0" borderId="104" xfId="0" applyNumberFormat="1" applyFont="1" applyFill="1" applyBorder="1" applyAlignment="1">
      <alignment horizontal="center"/>
    </xf>
    <xf numFmtId="3" fontId="31" fillId="0" borderId="105" xfId="0" applyNumberFormat="1" applyFont="1" applyFill="1" applyBorder="1" applyAlignment="1">
      <alignment horizontal="center"/>
    </xf>
    <xf numFmtId="3" fontId="31" fillId="0" borderId="61" xfId="0" applyNumberFormat="1" applyFont="1" applyFill="1" applyBorder="1" applyAlignment="1">
      <alignment horizontal="center"/>
    </xf>
    <xf numFmtId="0" fontId="1" fillId="0" borderId="106" xfId="0" applyFont="1" applyFill="1" applyBorder="1" applyAlignment="1">
      <alignment/>
    </xf>
    <xf numFmtId="0" fontId="29" fillId="0" borderId="106" xfId="0" applyFont="1" applyFill="1" applyBorder="1" applyAlignment="1">
      <alignment/>
    </xf>
    <xf numFmtId="0" fontId="1" fillId="0" borderId="0" xfId="51" applyFont="1" applyFill="1" applyProtection="1">
      <alignment/>
      <protection/>
    </xf>
    <xf numFmtId="0" fontId="21" fillId="24" borderId="0" xfId="47" applyFont="1" applyFill="1">
      <alignment/>
      <protection/>
    </xf>
    <xf numFmtId="0" fontId="29" fillId="0" borderId="107" xfId="51" applyFont="1" applyBorder="1" applyProtection="1">
      <alignment/>
      <protection locked="0"/>
    </xf>
    <xf numFmtId="0" fontId="29" fillId="0" borderId="108" xfId="51" applyFont="1" applyBorder="1" applyProtection="1">
      <alignment/>
      <protection locked="0"/>
    </xf>
    <xf numFmtId="0" fontId="29" fillId="0" borderId="109" xfId="51" applyFont="1" applyBorder="1" applyAlignment="1" applyProtection="1">
      <alignment horizontal="center"/>
      <protection locked="0"/>
    </xf>
    <xf numFmtId="0" fontId="30" fillId="0" borderId="110" xfId="51" applyFont="1" applyBorder="1" applyAlignment="1">
      <alignment horizontal="center"/>
      <protection/>
    </xf>
    <xf numFmtId="3" fontId="29" fillId="0" borderId="111" xfId="51" applyNumberFormat="1" applyFont="1" applyBorder="1" applyAlignment="1" applyProtection="1">
      <alignment horizontal="center"/>
      <protection locked="0"/>
    </xf>
    <xf numFmtId="0" fontId="29" fillId="0" borderId="112" xfId="51" applyFont="1" applyBorder="1" applyAlignment="1" applyProtection="1">
      <alignment horizontal="center"/>
      <protection locked="0"/>
    </xf>
    <xf numFmtId="0" fontId="29" fillId="0" borderId="52" xfId="51" applyFont="1" applyBorder="1" applyAlignment="1" applyProtection="1">
      <alignment horizontal="center"/>
      <protection locked="0"/>
    </xf>
    <xf numFmtId="0" fontId="30" fillId="0" borderId="53" xfId="51" applyFont="1" applyBorder="1" applyAlignment="1">
      <alignment horizontal="center"/>
      <protection/>
    </xf>
    <xf numFmtId="3" fontId="29" fillId="0" borderId="113" xfId="51" applyNumberFormat="1" applyFont="1" applyBorder="1" applyAlignment="1" applyProtection="1">
      <alignment horizontal="center"/>
      <protection locked="0"/>
    </xf>
    <xf numFmtId="0" fontId="29" fillId="0" borderId="114" xfId="51" applyFont="1" applyBorder="1" applyProtection="1">
      <alignment/>
      <protection locked="0"/>
    </xf>
    <xf numFmtId="0" fontId="29" fillId="0" borderId="115" xfId="51" applyFont="1" applyBorder="1" applyProtection="1">
      <alignment/>
      <protection locked="0"/>
    </xf>
    <xf numFmtId="0" fontId="29" fillId="0" borderId="116" xfId="51" applyFont="1" applyBorder="1" applyProtection="1">
      <alignment/>
      <protection locked="0"/>
    </xf>
    <xf numFmtId="0" fontId="29" fillId="0" borderId="117" xfId="0" applyNumberFormat="1" applyFont="1" applyFill="1" applyBorder="1" applyAlignment="1">
      <alignment horizontal="left"/>
    </xf>
    <xf numFmtId="49" fontId="29" fillId="0" borderId="118" xfId="0" applyNumberFormat="1" applyFont="1" applyFill="1" applyBorder="1" applyAlignment="1">
      <alignment horizontal="center"/>
    </xf>
    <xf numFmtId="0" fontId="29" fillId="0" borderId="119" xfId="0" applyNumberFormat="1" applyFont="1" applyFill="1" applyBorder="1" applyAlignment="1">
      <alignment horizontal="left"/>
    </xf>
    <xf numFmtId="0" fontId="29" fillId="0" borderId="61" xfId="0" applyFont="1" applyFill="1" applyBorder="1" applyAlignment="1">
      <alignment/>
    </xf>
    <xf numFmtId="3" fontId="29" fillId="0" borderId="120" xfId="51" applyNumberFormat="1" applyFont="1" applyBorder="1" applyAlignment="1" applyProtection="1">
      <alignment horizontal="center" vertical="center"/>
      <protection locked="0"/>
    </xf>
    <xf numFmtId="3" fontId="29" fillId="0" borderId="121" xfId="51" applyNumberFormat="1" applyFont="1" applyBorder="1" applyAlignment="1" applyProtection="1">
      <alignment horizontal="center" vertical="center"/>
      <protection locked="0"/>
    </xf>
    <xf numFmtId="3" fontId="29" fillId="0" borderId="102" xfId="51" applyNumberFormat="1" applyFont="1" applyBorder="1" applyAlignment="1" applyProtection="1">
      <alignment horizontal="center" vertical="center"/>
      <protection locked="0"/>
    </xf>
    <xf numFmtId="3" fontId="29" fillId="0" borderId="103" xfId="51" applyNumberFormat="1" applyFont="1" applyBorder="1" applyAlignment="1" applyProtection="1">
      <alignment horizontal="center" vertical="center"/>
      <protection locked="0"/>
    </xf>
    <xf numFmtId="0" fontId="30" fillId="0" borderId="122" xfId="51" applyFont="1" applyBorder="1" applyAlignment="1">
      <alignment horizontal="center" vertical="center"/>
      <protection/>
    </xf>
    <xf numFmtId="0" fontId="30" fillId="0" borderId="123" xfId="51" applyFont="1" applyBorder="1" applyAlignment="1">
      <alignment horizontal="center" vertical="center"/>
      <protection/>
    </xf>
    <xf numFmtId="0" fontId="29" fillId="0" borderId="124" xfId="0" applyFont="1" applyBorder="1" applyAlignment="1">
      <alignment/>
    </xf>
    <xf numFmtId="0" fontId="29" fillId="0" borderId="125" xfId="0" applyNumberFormat="1" applyFont="1" applyFill="1" applyBorder="1" applyAlignment="1">
      <alignment horizontal="left"/>
    </xf>
    <xf numFmtId="49" fontId="29" fillId="0" borderId="126" xfId="0" applyNumberFormat="1" applyFont="1" applyFill="1" applyBorder="1" applyAlignment="1">
      <alignment horizontal="center"/>
    </xf>
    <xf numFmtId="0" fontId="29" fillId="0" borderId="101" xfId="0" applyNumberFormat="1" applyFont="1" applyFill="1" applyBorder="1" applyAlignment="1">
      <alignment horizontal="left"/>
    </xf>
    <xf numFmtId="3" fontId="52" fillId="0" borderId="127" xfId="0" applyNumberFormat="1" applyFont="1" applyFill="1" applyBorder="1" applyAlignment="1">
      <alignment horizontal="center"/>
    </xf>
    <xf numFmtId="3" fontId="52" fillId="0" borderId="128" xfId="0" applyNumberFormat="1" applyFont="1" applyFill="1" applyBorder="1" applyAlignment="1">
      <alignment horizontal="center"/>
    </xf>
    <xf numFmtId="10" fontId="51" fillId="0" borderId="101" xfId="0" applyNumberFormat="1" applyFont="1" applyBorder="1" applyAlignment="1">
      <alignment/>
    </xf>
    <xf numFmtId="0" fontId="55" fillId="0" borderId="129" xfId="0" applyFont="1" applyBorder="1" applyAlignment="1">
      <alignment horizontal="center"/>
    </xf>
    <xf numFmtId="0" fontId="51" fillId="0" borderId="129" xfId="0" applyFont="1" applyBorder="1" applyAlignment="1">
      <alignment/>
    </xf>
    <xf numFmtId="10" fontId="51" fillId="0" borderId="129" xfId="0" applyNumberFormat="1" applyFont="1" applyBorder="1" applyAlignment="1">
      <alignment/>
    </xf>
    <xf numFmtId="0" fontId="55" fillId="0" borderId="130" xfId="0" applyFont="1" applyBorder="1" applyAlignment="1">
      <alignment/>
    </xf>
    <xf numFmtId="0" fontId="58" fillId="0" borderId="129" xfId="0" applyFont="1" applyBorder="1" applyAlignment="1">
      <alignment/>
    </xf>
    <xf numFmtId="10" fontId="51" fillId="0" borderId="131" xfId="0" applyNumberFormat="1" applyFont="1" applyBorder="1" applyAlignment="1">
      <alignment/>
    </xf>
    <xf numFmtId="0" fontId="55" fillId="0" borderId="132" xfId="0" applyFont="1" applyBorder="1" applyAlignment="1">
      <alignment horizontal="center"/>
    </xf>
    <xf numFmtId="0" fontId="58" fillId="0" borderId="132" xfId="0" applyFont="1" applyBorder="1" applyAlignment="1">
      <alignment/>
    </xf>
    <xf numFmtId="10" fontId="51" fillId="0" borderId="13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9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54" fillId="0" borderId="36" xfId="47" applyFont="1" applyFill="1" applyBorder="1">
      <alignment/>
      <protection/>
    </xf>
    <xf numFmtId="0" fontId="71" fillId="0" borderId="0" xfId="0" applyFont="1" applyAlignment="1">
      <alignment wrapText="1"/>
    </xf>
    <xf numFmtId="0" fontId="43" fillId="0" borderId="133" xfId="47" applyFont="1" applyFill="1" applyBorder="1" applyAlignment="1">
      <alignment horizontal="center" vertical="center"/>
      <protection/>
    </xf>
    <xf numFmtId="0" fontId="35" fillId="0" borderId="0" xfId="47" applyFont="1">
      <alignment/>
      <protection/>
    </xf>
    <xf numFmtId="0" fontId="65" fillId="0" borderId="0" xfId="47" applyFont="1" applyAlignment="1">
      <alignment horizontal="center"/>
      <protection/>
    </xf>
    <xf numFmtId="0" fontId="35" fillId="0" borderId="0" xfId="47" applyFont="1" applyAlignment="1">
      <alignment horizontal="left"/>
      <protection/>
    </xf>
    <xf numFmtId="0" fontId="66" fillId="0" borderId="0" xfId="0" applyFont="1" applyAlignment="1">
      <alignment/>
    </xf>
    <xf numFmtId="0" fontId="0" fillId="0" borderId="134" xfId="0" applyBorder="1" applyAlignment="1">
      <alignment/>
    </xf>
    <xf numFmtId="0" fontId="0" fillId="0" borderId="134" xfId="0" applyBorder="1" applyAlignment="1">
      <alignment horizontal="center"/>
    </xf>
    <xf numFmtId="0" fontId="0" fillId="7" borderId="134" xfId="0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/>
    </xf>
    <xf numFmtId="49" fontId="29" fillId="0" borderId="100" xfId="0" applyNumberFormat="1" applyFont="1" applyFill="1" applyBorder="1" applyAlignment="1">
      <alignment horizontal="center"/>
    </xf>
    <xf numFmtId="165" fontId="1" fillId="0" borderId="12" xfId="51" applyNumberFormat="1" applyFont="1" applyFill="1" applyBorder="1" applyAlignment="1">
      <alignment horizontal="center"/>
      <protection/>
    </xf>
    <xf numFmtId="165" fontId="29" fillId="0" borderId="14" xfId="51" applyNumberFormat="1" applyFont="1" applyFill="1" applyBorder="1" applyAlignment="1">
      <alignment horizontal="center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21" fillId="0" borderId="35" xfId="47" applyFont="1" applyFill="1" applyBorder="1" applyAlignment="1">
      <alignment textRotation="90"/>
      <protection/>
    </xf>
    <xf numFmtId="3" fontId="43" fillId="25" borderId="44" xfId="47" applyNumberFormat="1" applyFont="1" applyFill="1" applyBorder="1" applyAlignment="1">
      <alignment horizontal="center" vertical="center"/>
      <protection/>
    </xf>
    <xf numFmtId="0" fontId="43" fillId="25" borderId="42" xfId="47" applyFont="1" applyFill="1" applyBorder="1" applyAlignment="1">
      <alignment horizontal="center" vertical="center"/>
      <protection/>
    </xf>
    <xf numFmtId="3" fontId="43" fillId="25" borderId="43" xfId="47" applyNumberFormat="1" applyFont="1" applyFill="1" applyBorder="1" applyAlignment="1">
      <alignment horizontal="center" vertical="center"/>
      <protection/>
    </xf>
    <xf numFmtId="3" fontId="43" fillId="25" borderId="41" xfId="47" applyNumberFormat="1" applyFont="1" applyFill="1" applyBorder="1" applyAlignment="1">
      <alignment horizontal="center" vertical="center"/>
      <protection/>
    </xf>
    <xf numFmtId="0" fontId="43" fillId="24" borderId="0" xfId="47" applyFont="1" applyFill="1" applyBorder="1">
      <alignment/>
      <protection/>
    </xf>
    <xf numFmtId="0" fontId="43" fillId="24" borderId="0" xfId="47" applyFont="1" applyFill="1">
      <alignment/>
      <protection/>
    </xf>
    <xf numFmtId="0" fontId="40" fillId="24" borderId="0" xfId="47" applyFont="1" applyFill="1">
      <alignment/>
      <protection/>
    </xf>
    <xf numFmtId="49" fontId="43" fillId="24" borderId="0" xfId="47" applyNumberFormat="1" applyFont="1" applyFill="1" applyBorder="1" applyAlignment="1">
      <alignment horizontal="left"/>
      <protection/>
    </xf>
    <xf numFmtId="0" fontId="21" fillId="0" borderId="0" xfId="47" applyFont="1">
      <alignment/>
      <protection/>
    </xf>
    <xf numFmtId="0" fontId="27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3" fontId="43" fillId="26" borderId="44" xfId="47" applyNumberFormat="1" applyFont="1" applyFill="1" applyBorder="1" applyAlignment="1">
      <alignment horizontal="center" vertical="center"/>
      <protection/>
    </xf>
    <xf numFmtId="0" fontId="43" fillId="26" borderId="42" xfId="47" applyFont="1" applyFill="1" applyBorder="1" applyAlignment="1">
      <alignment horizontal="center" vertical="center"/>
      <protection/>
    </xf>
    <xf numFmtId="3" fontId="43" fillId="26" borderId="43" xfId="47" applyNumberFormat="1" applyFont="1" applyFill="1" applyBorder="1" applyAlignment="1">
      <alignment horizontal="center" vertical="center"/>
      <protection/>
    </xf>
    <xf numFmtId="3" fontId="43" fillId="25" borderId="42" xfId="47" applyNumberFormat="1" applyFont="1" applyFill="1" applyBorder="1" applyAlignment="1">
      <alignment horizontal="center" vertical="center"/>
      <protection/>
    </xf>
    <xf numFmtId="3" fontId="43" fillId="0" borderId="42" xfId="47" applyNumberFormat="1" applyFont="1" applyFill="1" applyBorder="1" applyAlignment="1">
      <alignment horizontal="center" vertical="center"/>
      <protection/>
    </xf>
    <xf numFmtId="3" fontId="43" fillId="26" borderId="41" xfId="47" applyNumberFormat="1" applyFont="1" applyFill="1" applyBorder="1" applyAlignment="1">
      <alignment horizontal="center" vertical="center"/>
      <protection/>
    </xf>
    <xf numFmtId="0" fontId="36" fillId="0" borderId="0" xfId="47" applyFont="1" applyAlignment="1">
      <alignment horizontal="right"/>
      <protection/>
    </xf>
    <xf numFmtId="0" fontId="56" fillId="0" borderId="18" xfId="47" applyFont="1" applyFill="1" applyBorder="1">
      <alignment/>
      <protection/>
    </xf>
    <xf numFmtId="0" fontId="56" fillId="0" borderId="135" xfId="47" applyFont="1" applyFill="1" applyBorder="1">
      <alignment/>
      <protection/>
    </xf>
    <xf numFmtId="3" fontId="29" fillId="0" borderId="112" xfId="51" applyNumberFormat="1" applyFont="1" applyBorder="1" applyAlignment="1" applyProtection="1">
      <alignment horizontal="center" vertical="center"/>
      <protection locked="0"/>
    </xf>
    <xf numFmtId="0" fontId="30" fillId="0" borderId="110" xfId="51" applyFont="1" applyBorder="1" applyAlignment="1">
      <alignment horizontal="center" vertical="center"/>
      <protection/>
    </xf>
    <xf numFmtId="3" fontId="29" fillId="0" borderId="111" xfId="51" applyNumberFormat="1" applyFont="1" applyBorder="1" applyAlignment="1" applyProtection="1">
      <alignment horizontal="center" vertical="center"/>
      <protection locked="0"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0" fontId="72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/>
    </xf>
    <xf numFmtId="0" fontId="1" fillId="0" borderId="136" xfId="0" applyFont="1" applyFill="1" applyBorder="1" applyAlignment="1">
      <alignment/>
    </xf>
    <xf numFmtId="0" fontId="1" fillId="0" borderId="137" xfId="0" applyFont="1" applyFill="1" applyBorder="1" applyAlignment="1">
      <alignment/>
    </xf>
    <xf numFmtId="3" fontId="43" fillId="0" borderId="47" xfId="47" applyNumberFormat="1" applyFont="1" applyFill="1" applyBorder="1" applyAlignment="1">
      <alignment horizontal="center" vertical="center"/>
      <protection/>
    </xf>
    <xf numFmtId="0" fontId="67" fillId="0" borderId="0" xfId="47" applyFont="1">
      <alignment/>
      <protection/>
    </xf>
    <xf numFmtId="0" fontId="68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7" borderId="0" xfId="0" applyFont="1" applyFill="1" applyAlignment="1">
      <alignment horizontal="center"/>
    </xf>
    <xf numFmtId="0" fontId="74" fillId="0" borderId="34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138" xfId="0" applyFont="1" applyBorder="1" applyAlignment="1">
      <alignment horizontal="center"/>
    </xf>
    <xf numFmtId="0" fontId="75" fillId="0" borderId="53" xfId="0" applyFont="1" applyBorder="1" applyAlignment="1">
      <alignment horizontal="center"/>
    </xf>
    <xf numFmtId="0" fontId="74" fillId="0" borderId="54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74" fillId="0" borderId="113" xfId="0" applyFont="1" applyBorder="1" applyAlignment="1">
      <alignment horizontal="center"/>
    </xf>
    <xf numFmtId="0" fontId="74" fillId="0" borderId="101" xfId="0" applyFont="1" applyBorder="1" applyAlignment="1">
      <alignment/>
    </xf>
    <xf numFmtId="0" fontId="74" fillId="0" borderId="139" xfId="0" applyFont="1" applyBorder="1" applyAlignment="1">
      <alignment horizontal="center" vertical="center"/>
    </xf>
    <xf numFmtId="0" fontId="75" fillId="0" borderId="122" xfId="0" applyFont="1" applyBorder="1" applyAlignment="1">
      <alignment horizontal="center" vertical="center"/>
    </xf>
    <xf numFmtId="0" fontId="74" fillId="0" borderId="140" xfId="0" applyFont="1" applyBorder="1" applyAlignment="1">
      <alignment horizontal="center" vertical="center"/>
    </xf>
    <xf numFmtId="0" fontId="74" fillId="0" borderId="102" xfId="0" applyFont="1" applyBorder="1" applyAlignment="1">
      <alignment horizontal="center" vertical="center"/>
    </xf>
    <xf numFmtId="0" fontId="74" fillId="0" borderId="141" xfId="0" applyFont="1" applyBorder="1" applyAlignment="1">
      <alignment/>
    </xf>
    <xf numFmtId="0" fontId="74" fillId="0" borderId="29" xfId="0" applyFont="1" applyBorder="1" applyAlignment="1">
      <alignment/>
    </xf>
    <xf numFmtId="0" fontId="74" fillId="0" borderId="142" xfId="0" applyFont="1" applyBorder="1" applyAlignment="1">
      <alignment horizontal="center" vertical="center"/>
    </xf>
    <xf numFmtId="0" fontId="75" fillId="0" borderId="123" xfId="0" applyFont="1" applyBorder="1" applyAlignment="1">
      <alignment horizontal="center" vertical="center"/>
    </xf>
    <xf numFmtId="0" fontId="74" fillId="0" borderId="143" xfId="0" applyFont="1" applyBorder="1" applyAlignment="1">
      <alignment horizontal="center" vertical="center"/>
    </xf>
    <xf numFmtId="0" fontId="74" fillId="0" borderId="103" xfId="0" applyFont="1" applyBorder="1" applyAlignment="1">
      <alignment horizontal="center" vertical="center"/>
    </xf>
    <xf numFmtId="0" fontId="74" fillId="0" borderId="102" xfId="0" applyFont="1" applyBorder="1" applyAlignment="1">
      <alignment horizontal="center" vertical="center"/>
    </xf>
    <xf numFmtId="0" fontId="74" fillId="0" borderId="103" xfId="0" applyFont="1" applyBorder="1" applyAlignment="1">
      <alignment horizontal="center" vertical="center"/>
    </xf>
    <xf numFmtId="0" fontId="75" fillId="0" borderId="122" xfId="0" applyFont="1" applyBorder="1" applyAlignment="1">
      <alignment horizontal="center" vertical="center"/>
    </xf>
    <xf numFmtId="0" fontId="75" fillId="0" borderId="123" xfId="0" applyFont="1" applyBorder="1" applyAlignment="1">
      <alignment horizontal="center" vertical="center"/>
    </xf>
    <xf numFmtId="0" fontId="74" fillId="0" borderId="140" xfId="0" applyFont="1" applyBorder="1" applyAlignment="1">
      <alignment horizontal="center" vertical="center"/>
    </xf>
    <xf numFmtId="0" fontId="74" fillId="0" borderId="143" xfId="0" applyFont="1" applyBorder="1" applyAlignment="1">
      <alignment horizontal="center" vertical="center"/>
    </xf>
    <xf numFmtId="0" fontId="1" fillId="27" borderId="137" xfId="0" applyFont="1" applyFill="1" applyBorder="1" applyAlignment="1">
      <alignment/>
    </xf>
    <xf numFmtId="0" fontId="1" fillId="27" borderId="136" xfId="0" applyFont="1" applyFill="1" applyBorder="1" applyAlignment="1">
      <alignment/>
    </xf>
    <xf numFmtId="0" fontId="74" fillId="0" borderId="144" xfId="0" applyFont="1" applyBorder="1" applyAlignment="1">
      <alignment/>
    </xf>
    <xf numFmtId="0" fontId="74" fillId="0" borderId="145" xfId="0" applyFont="1" applyBorder="1" applyAlignment="1">
      <alignment/>
    </xf>
    <xf numFmtId="0" fontId="74" fillId="0" borderId="146" xfId="0" applyFont="1" applyBorder="1" applyAlignment="1">
      <alignment horizontal="center"/>
    </xf>
    <xf numFmtId="0" fontId="75" fillId="0" borderId="147" xfId="0" applyFont="1" applyBorder="1" applyAlignment="1">
      <alignment horizontal="center"/>
    </xf>
    <xf numFmtId="0" fontId="74" fillId="0" borderId="148" xfId="0" applyFont="1" applyBorder="1" applyAlignment="1">
      <alignment horizontal="center"/>
    </xf>
    <xf numFmtId="0" fontId="74" fillId="0" borderId="149" xfId="0" applyFont="1" applyBorder="1" applyAlignment="1">
      <alignment horizontal="center"/>
    </xf>
    <xf numFmtId="0" fontId="74" fillId="0" borderId="150" xfId="0" applyFont="1" applyBorder="1" applyAlignment="1">
      <alignment/>
    </xf>
    <xf numFmtId="0" fontId="74" fillId="0" borderId="151" xfId="0" applyFont="1" applyBorder="1" applyAlignment="1">
      <alignment horizontal="center" vertical="center"/>
    </xf>
    <xf numFmtId="0" fontId="75" fillId="0" borderId="152" xfId="0" applyFont="1" applyBorder="1" applyAlignment="1">
      <alignment horizontal="center" vertical="center"/>
    </xf>
    <xf numFmtId="0" fontId="74" fillId="0" borderId="153" xfId="0" applyFont="1" applyBorder="1" applyAlignment="1">
      <alignment horizontal="center" vertical="center"/>
    </xf>
    <xf numFmtId="0" fontId="74" fillId="0" borderId="154" xfId="0" applyFont="1" applyBorder="1" applyAlignment="1">
      <alignment horizontal="center" vertical="center"/>
    </xf>
    <xf numFmtId="0" fontId="74" fillId="0" borderId="155" xfId="0" applyFont="1" applyBorder="1" applyAlignment="1">
      <alignment/>
    </xf>
    <xf numFmtId="0" fontId="74" fillId="0" borderId="156" xfId="0" applyFont="1" applyBorder="1" applyAlignment="1">
      <alignment/>
    </xf>
    <xf numFmtId="0" fontId="74" fillId="0" borderId="157" xfId="0" applyFont="1" applyBorder="1" applyAlignment="1">
      <alignment horizontal="center" vertical="center"/>
    </xf>
    <xf numFmtId="0" fontId="75" fillId="0" borderId="158" xfId="0" applyFont="1" applyBorder="1" applyAlignment="1">
      <alignment horizontal="center" vertical="center"/>
    </xf>
    <xf numFmtId="0" fontId="74" fillId="0" borderId="159" xfId="0" applyFont="1" applyBorder="1" applyAlignment="1">
      <alignment horizontal="center" vertical="center"/>
    </xf>
    <xf numFmtId="0" fontId="74" fillId="0" borderId="160" xfId="0" applyFont="1" applyBorder="1" applyAlignment="1">
      <alignment horizontal="center" vertical="center"/>
    </xf>
    <xf numFmtId="14" fontId="30" fillId="0" borderId="57" xfId="51" applyNumberFormat="1" applyFont="1" applyBorder="1" applyProtection="1">
      <alignment/>
      <protection locked="0"/>
    </xf>
    <xf numFmtId="0" fontId="74" fillId="0" borderId="102" xfId="0" applyFont="1" applyBorder="1" applyAlignment="1">
      <alignment horizontal="center" vertical="center"/>
    </xf>
    <xf numFmtId="0" fontId="74" fillId="0" borderId="103" xfId="0" applyFont="1" applyBorder="1" applyAlignment="1">
      <alignment horizontal="center" vertical="center"/>
    </xf>
    <xf numFmtId="0" fontId="75" fillId="0" borderId="122" xfId="0" applyFont="1" applyBorder="1" applyAlignment="1">
      <alignment horizontal="center" vertical="center"/>
    </xf>
    <xf numFmtId="0" fontId="75" fillId="0" borderId="123" xfId="0" applyFont="1" applyBorder="1" applyAlignment="1">
      <alignment horizontal="center" vertical="center"/>
    </xf>
    <xf numFmtId="0" fontId="74" fillId="0" borderId="140" xfId="0" applyFont="1" applyBorder="1" applyAlignment="1">
      <alignment horizontal="center" vertical="center"/>
    </xf>
    <xf numFmtId="0" fontId="74" fillId="0" borderId="143" xfId="0" applyFont="1" applyBorder="1" applyAlignment="1">
      <alignment horizontal="center" vertical="center"/>
    </xf>
    <xf numFmtId="0" fontId="76" fillId="0" borderId="57" xfId="0" applyFont="1" applyBorder="1" applyAlignment="1">
      <alignment/>
    </xf>
    <xf numFmtId="14" fontId="74" fillId="0" borderId="57" xfId="0" applyNumberFormat="1" applyFont="1" applyBorder="1" applyAlignment="1">
      <alignment horizontal="left"/>
    </xf>
    <xf numFmtId="0" fontId="77" fillId="0" borderId="34" xfId="0" applyFont="1" applyBorder="1" applyAlignment="1">
      <alignment/>
    </xf>
    <xf numFmtId="0" fontId="77" fillId="0" borderId="15" xfId="0" applyFont="1" applyBorder="1" applyAlignment="1">
      <alignment/>
    </xf>
    <xf numFmtId="0" fontId="77" fillId="0" borderId="138" xfId="0" applyFont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77" fillId="0" borderId="54" xfId="0" applyFont="1" applyBorder="1" applyAlignment="1">
      <alignment horizontal="center"/>
    </xf>
    <xf numFmtId="0" fontId="77" fillId="0" borderId="52" xfId="0" applyFont="1" applyBorder="1" applyAlignment="1">
      <alignment horizontal="center"/>
    </xf>
    <xf numFmtId="0" fontId="77" fillId="0" borderId="113" xfId="0" applyFont="1" applyBorder="1" applyAlignment="1">
      <alignment horizontal="center"/>
    </xf>
    <xf numFmtId="0" fontId="77" fillId="0" borderId="101" xfId="0" applyFont="1" applyBorder="1" applyAlignment="1">
      <alignment/>
    </xf>
    <xf numFmtId="0" fontId="76" fillId="0" borderId="122" xfId="0" applyFont="1" applyBorder="1" applyAlignment="1">
      <alignment horizontal="center" vertical="center"/>
    </xf>
    <xf numFmtId="0" fontId="77" fillId="0" borderId="102" xfId="0" applyFont="1" applyBorder="1" applyAlignment="1">
      <alignment horizontal="center" vertical="center"/>
    </xf>
    <xf numFmtId="0" fontId="77" fillId="0" borderId="120" xfId="0" applyFont="1" applyBorder="1" applyAlignment="1">
      <alignment horizontal="center" vertical="center"/>
    </xf>
    <xf numFmtId="0" fontId="77" fillId="0" borderId="141" xfId="0" applyFont="1" applyBorder="1" applyAlignment="1">
      <alignment/>
    </xf>
    <xf numFmtId="0" fontId="77" fillId="0" borderId="29" xfId="0" applyFont="1" applyBorder="1" applyAlignment="1">
      <alignment/>
    </xf>
    <xf numFmtId="0" fontId="77" fillId="0" borderId="103" xfId="0" applyFont="1" applyBorder="1" applyAlignment="1">
      <alignment horizontal="center" vertical="center"/>
    </xf>
    <xf numFmtId="0" fontId="76" fillId="0" borderId="123" xfId="0" applyFont="1" applyBorder="1" applyAlignment="1">
      <alignment horizontal="center" vertical="center"/>
    </xf>
    <xf numFmtId="0" fontId="77" fillId="0" borderId="121" xfId="0" applyFont="1" applyBorder="1" applyAlignment="1">
      <alignment horizontal="center" vertical="center"/>
    </xf>
    <xf numFmtId="0" fontId="55" fillId="0" borderId="141" xfId="0" applyFont="1" applyBorder="1" applyAlignment="1">
      <alignment horizontal="center"/>
    </xf>
    <xf numFmtId="0" fontId="58" fillId="0" borderId="141" xfId="0" applyFont="1" applyBorder="1" applyAlignment="1">
      <alignment/>
    </xf>
    <xf numFmtId="10" fontId="51" fillId="0" borderId="141" xfId="0" applyNumberFormat="1" applyFont="1" applyBorder="1" applyAlignment="1">
      <alignment/>
    </xf>
    <xf numFmtId="0" fontId="55" fillId="0" borderId="161" xfId="0" applyFont="1" applyBorder="1" applyAlignment="1">
      <alignment horizontal="center"/>
    </xf>
    <xf numFmtId="0" fontId="58" fillId="0" borderId="161" xfId="0" applyFont="1" applyBorder="1" applyAlignment="1">
      <alignment/>
    </xf>
    <xf numFmtId="10" fontId="51" fillId="0" borderId="161" xfId="0" applyNumberFormat="1" applyFont="1" applyBorder="1" applyAlignment="1">
      <alignment/>
    </xf>
    <xf numFmtId="0" fontId="55" fillId="0" borderId="119" xfId="0" applyFont="1" applyBorder="1" applyAlignment="1">
      <alignment horizontal="center"/>
    </xf>
    <xf numFmtId="0" fontId="58" fillId="0" borderId="119" xfId="0" applyFont="1" applyBorder="1" applyAlignment="1">
      <alignment/>
    </xf>
    <xf numFmtId="10" fontId="51" fillId="0" borderId="119" xfId="0" applyNumberFormat="1" applyFont="1" applyBorder="1" applyAlignment="1">
      <alignment/>
    </xf>
    <xf numFmtId="3" fontId="42" fillId="25" borderId="162" xfId="47" applyNumberFormat="1" applyFont="1" applyFill="1" applyBorder="1" applyAlignment="1">
      <alignment horizontal="center"/>
      <protection/>
    </xf>
    <xf numFmtId="3" fontId="42" fillId="25" borderId="163" xfId="47" applyNumberFormat="1" applyFont="1" applyFill="1" applyBorder="1" applyAlignment="1">
      <alignment horizontal="center"/>
      <protection/>
    </xf>
    <xf numFmtId="3" fontId="42" fillId="25" borderId="164" xfId="47" applyNumberFormat="1" applyFont="1" applyFill="1" applyBorder="1" applyAlignment="1">
      <alignment horizontal="center"/>
      <protection/>
    </xf>
    <xf numFmtId="3" fontId="42" fillId="26" borderId="162" xfId="47" applyNumberFormat="1" applyFont="1" applyFill="1" applyBorder="1" applyAlignment="1">
      <alignment horizontal="center"/>
      <protection/>
    </xf>
    <xf numFmtId="3" fontId="42" fillId="26" borderId="163" xfId="47" applyNumberFormat="1" applyFont="1" applyFill="1" applyBorder="1" applyAlignment="1">
      <alignment horizontal="center"/>
      <protection/>
    </xf>
    <xf numFmtId="3" fontId="42" fillId="26" borderId="165" xfId="47" applyNumberFormat="1" applyFont="1" applyFill="1" applyBorder="1" applyAlignment="1">
      <alignment horizontal="center"/>
      <protection/>
    </xf>
    <xf numFmtId="3" fontId="42" fillId="0" borderId="166" xfId="47" applyNumberFormat="1" applyFont="1" applyFill="1" applyBorder="1" applyAlignment="1">
      <alignment horizontal="center"/>
      <protection/>
    </xf>
    <xf numFmtId="3" fontId="42" fillId="0" borderId="163" xfId="47" applyNumberFormat="1" applyFont="1" applyFill="1" applyBorder="1" applyAlignment="1">
      <alignment horizontal="center"/>
      <protection/>
    </xf>
    <xf numFmtId="3" fontId="42" fillId="0" borderId="164" xfId="47" applyNumberFormat="1" applyFont="1" applyFill="1" applyBorder="1" applyAlignment="1">
      <alignment horizontal="center"/>
      <protection/>
    </xf>
    <xf numFmtId="3" fontId="42" fillId="0" borderId="161" xfId="47" applyNumberFormat="1" applyFont="1" applyFill="1" applyBorder="1" applyAlignment="1">
      <alignment horizontal="center"/>
      <protection/>
    </xf>
    <xf numFmtId="3" fontId="42" fillId="0" borderId="167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3" fontId="42" fillId="25" borderId="166" xfId="47" applyNumberFormat="1" applyFont="1" applyFill="1" applyBorder="1" applyAlignment="1">
      <alignment horizontal="center"/>
      <protection/>
    </xf>
    <xf numFmtId="3" fontId="42" fillId="0" borderId="162" xfId="47" applyNumberFormat="1" applyFont="1" applyFill="1" applyBorder="1" applyAlignment="1">
      <alignment horizontal="center"/>
      <protection/>
    </xf>
    <xf numFmtId="3" fontId="42" fillId="0" borderId="165" xfId="47" applyNumberFormat="1" applyFont="1" applyFill="1" applyBorder="1" applyAlignment="1">
      <alignment horizont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133" xfId="47" applyFont="1" applyFill="1" applyBorder="1" applyAlignment="1">
      <alignment horizontal="center" vertical="center"/>
      <protection/>
    </xf>
    <xf numFmtId="3" fontId="42" fillId="26" borderId="164" xfId="47" applyNumberFormat="1" applyFont="1" applyFill="1" applyBorder="1" applyAlignment="1">
      <alignment horizontal="center"/>
      <protection/>
    </xf>
    <xf numFmtId="3" fontId="42" fillId="25" borderId="165" xfId="47" applyNumberFormat="1" applyFont="1" applyFill="1" applyBorder="1" applyAlignment="1">
      <alignment horizontal="center"/>
      <protection/>
    </xf>
    <xf numFmtId="0" fontId="35" fillId="0" borderId="168" xfId="47" applyFont="1" applyBorder="1" applyAlignment="1">
      <alignment horizontal="center" textRotation="90"/>
      <protection/>
    </xf>
    <xf numFmtId="0" fontId="35" fillId="0" borderId="169" xfId="47" applyFont="1" applyBorder="1" applyAlignment="1">
      <alignment horizontal="center" textRotation="90"/>
      <protection/>
    </xf>
    <xf numFmtId="0" fontId="35" fillId="0" borderId="170" xfId="47" applyFont="1" applyBorder="1" applyAlignment="1">
      <alignment horizontal="center" textRotation="90"/>
      <protection/>
    </xf>
    <xf numFmtId="3" fontId="42" fillId="26" borderId="166" xfId="47" applyNumberFormat="1" applyFont="1" applyFill="1" applyBorder="1" applyAlignment="1">
      <alignment horizontal="center"/>
      <protection/>
    </xf>
    <xf numFmtId="0" fontId="38" fillId="0" borderId="0" xfId="47" applyFont="1" applyAlignment="1">
      <alignment/>
      <protection/>
    </xf>
    <xf numFmtId="0" fontId="55" fillId="0" borderId="0" xfId="48" applyFont="1" applyAlignment="1">
      <alignment/>
      <protection/>
    </xf>
    <xf numFmtId="0" fontId="35" fillId="0" borderId="171" xfId="47" applyFont="1" applyBorder="1" applyAlignment="1">
      <alignment horizontal="center" textRotation="90"/>
      <protection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55" fillId="0" borderId="172" xfId="0" applyFont="1" applyBorder="1" applyAlignment="1">
      <alignment vertical="center" textRotation="90"/>
    </xf>
    <xf numFmtId="0" fontId="55" fillId="0" borderId="173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51" fillId="0" borderId="1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51" fillId="7" borderId="55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1" fillId="0" borderId="174" xfId="0" applyFont="1" applyBorder="1" applyAlignment="1">
      <alignment horizontal="center"/>
    </xf>
    <xf numFmtId="0" fontId="51" fillId="7" borderId="175" xfId="0" applyFont="1" applyFill="1" applyBorder="1" applyAlignment="1">
      <alignment horizontal="center"/>
    </xf>
    <xf numFmtId="49" fontId="46" fillId="7" borderId="11" xfId="51" applyNumberFormat="1" applyFont="1" applyFill="1" applyBorder="1" applyAlignment="1">
      <alignment horizontal="left"/>
      <protection/>
    </xf>
    <xf numFmtId="49" fontId="46" fillId="7" borderId="55" xfId="51" applyNumberFormat="1" applyFont="1" applyFill="1" applyBorder="1" applyAlignment="1">
      <alignment horizontal="left"/>
      <protection/>
    </xf>
    <xf numFmtId="49" fontId="46" fillId="7" borderId="10" xfId="51" applyNumberFormat="1" applyFont="1" applyFill="1" applyBorder="1" applyAlignment="1">
      <alignment horizontal="left"/>
      <protection/>
    </xf>
    <xf numFmtId="0" fontId="1" fillId="0" borderId="0" xfId="51" applyAlignment="1">
      <alignment horizontal="center"/>
      <protection/>
    </xf>
    <xf numFmtId="0" fontId="1" fillId="0" borderId="69" xfId="51" applyBorder="1" applyAlignment="1">
      <alignment horizontal="center"/>
      <protection/>
    </xf>
    <xf numFmtId="0" fontId="1" fillId="0" borderId="34" xfId="51" applyBorder="1" applyAlignment="1">
      <alignment horizontal="center"/>
      <protection/>
    </xf>
    <xf numFmtId="0" fontId="77" fillId="0" borderId="102" xfId="0" applyFont="1" applyBorder="1" applyAlignment="1">
      <alignment horizontal="center" vertical="center"/>
    </xf>
    <xf numFmtId="0" fontId="77" fillId="0" borderId="103" xfId="0" applyFont="1" applyBorder="1" applyAlignment="1">
      <alignment horizontal="center" vertical="center"/>
    </xf>
    <xf numFmtId="0" fontId="76" fillId="0" borderId="122" xfId="0" applyFont="1" applyBorder="1" applyAlignment="1">
      <alignment horizontal="center" vertical="center"/>
    </xf>
    <xf numFmtId="0" fontId="76" fillId="0" borderId="123" xfId="0" applyFont="1" applyBorder="1" applyAlignment="1">
      <alignment horizontal="center" vertical="center"/>
    </xf>
    <xf numFmtId="0" fontId="77" fillId="0" borderId="140" xfId="0" applyFont="1" applyBorder="1" applyAlignment="1">
      <alignment horizontal="center" vertical="center"/>
    </xf>
    <xf numFmtId="0" fontId="77" fillId="0" borderId="143" xfId="0" applyFont="1" applyBorder="1" applyAlignment="1">
      <alignment horizontal="center" vertical="center"/>
    </xf>
    <xf numFmtId="0" fontId="77" fillId="0" borderId="139" xfId="0" applyFont="1" applyBorder="1" applyAlignment="1">
      <alignment horizontal="center" vertical="center"/>
    </xf>
    <xf numFmtId="0" fontId="77" fillId="0" borderId="142" xfId="0" applyFont="1" applyBorder="1" applyAlignment="1">
      <alignment horizontal="center" vertical="center"/>
    </xf>
    <xf numFmtId="0" fontId="30" fillId="0" borderId="134" xfId="51" applyFont="1" applyBorder="1" applyAlignment="1">
      <alignment horizontal="center"/>
      <protection/>
    </xf>
    <xf numFmtId="0" fontId="46" fillId="0" borderId="134" xfId="51" applyFont="1" applyBorder="1" applyAlignment="1">
      <alignment horizontal="center"/>
      <protection/>
    </xf>
    <xf numFmtId="0" fontId="46" fillId="7" borderId="11" xfId="51" applyFont="1" applyFill="1" applyBorder="1" applyAlignment="1">
      <alignment horizontal="center"/>
      <protection/>
    </xf>
    <xf numFmtId="0" fontId="46" fillId="7" borderId="55" xfId="51" applyFont="1" applyFill="1" applyBorder="1" applyAlignment="1">
      <alignment horizontal="center"/>
      <protection/>
    </xf>
    <xf numFmtId="0" fontId="46" fillId="7" borderId="10" xfId="51" applyFont="1" applyFill="1" applyBorder="1" applyAlignment="1">
      <alignment horizontal="center"/>
      <protection/>
    </xf>
    <xf numFmtId="0" fontId="1" fillId="0" borderId="0" xfId="51" applyAlignment="1">
      <alignment horizontal="center" wrapText="1"/>
      <protection/>
    </xf>
    <xf numFmtId="0" fontId="1" fillId="0" borderId="0" xfId="51" applyFont="1" applyAlignment="1">
      <alignment horizontal="center" wrapText="1"/>
      <protection/>
    </xf>
    <xf numFmtId="3" fontId="1" fillId="7" borderId="140" xfId="51" applyNumberFormat="1" applyFill="1" applyBorder="1" applyAlignment="1">
      <alignment horizontal="center" vertical="center"/>
      <protection/>
    </xf>
    <xf numFmtId="3" fontId="1" fillId="7" borderId="143" xfId="51" applyNumberFormat="1" applyFill="1" applyBorder="1" applyAlignment="1">
      <alignment horizontal="center" vertical="center"/>
      <protection/>
    </xf>
    <xf numFmtId="0" fontId="30" fillId="7" borderId="140" xfId="51" applyFont="1" applyFill="1" applyBorder="1" applyAlignment="1">
      <alignment horizontal="center" vertical="center"/>
      <protection/>
    </xf>
    <xf numFmtId="0" fontId="30" fillId="7" borderId="143" xfId="51" applyFont="1" applyFill="1" applyBorder="1" applyAlignment="1">
      <alignment horizontal="center" vertical="center"/>
      <protection/>
    </xf>
    <xf numFmtId="3" fontId="30" fillId="7" borderId="102" xfId="51" applyNumberFormat="1" applyFont="1" applyFill="1" applyBorder="1" applyAlignment="1">
      <alignment horizontal="center" vertical="center"/>
      <protection/>
    </xf>
    <xf numFmtId="3" fontId="30" fillId="7" borderId="103" xfId="51" applyNumberFormat="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3" fontId="1" fillId="7" borderId="102" xfId="51" applyNumberFormat="1" applyFill="1" applyBorder="1" applyAlignment="1">
      <alignment horizontal="center" vertical="center"/>
      <protection/>
    </xf>
    <xf numFmtId="3" fontId="1" fillId="7" borderId="103" xfId="51" applyNumberFormat="1" applyFill="1" applyBorder="1" applyAlignment="1">
      <alignment horizontal="center" vertical="center"/>
      <protection/>
    </xf>
    <xf numFmtId="0" fontId="3" fillId="7" borderId="122" xfId="51" applyFont="1" applyFill="1" applyBorder="1" applyAlignment="1">
      <alignment horizontal="center" vertical="center"/>
      <protection/>
    </xf>
    <xf numFmtId="0" fontId="3" fillId="7" borderId="123" xfId="51" applyFont="1" applyFill="1" applyBorder="1" applyAlignment="1">
      <alignment horizontal="center" vertical="center"/>
      <protection/>
    </xf>
    <xf numFmtId="0" fontId="3" fillId="0" borderId="175" xfId="51" applyFont="1" applyBorder="1" applyAlignment="1">
      <alignment horizontal="center"/>
      <protection/>
    </xf>
    <xf numFmtId="0" fontId="74" fillId="0" borderId="102" xfId="0" applyFont="1" applyBorder="1" applyAlignment="1">
      <alignment horizontal="center" vertical="center"/>
    </xf>
    <xf numFmtId="0" fontId="74" fillId="0" borderId="103" xfId="0" applyFont="1" applyBorder="1" applyAlignment="1">
      <alignment horizontal="center" vertical="center"/>
    </xf>
    <xf numFmtId="0" fontId="75" fillId="0" borderId="122" xfId="0" applyFont="1" applyBorder="1" applyAlignment="1">
      <alignment horizontal="center" vertical="center"/>
    </xf>
    <xf numFmtId="0" fontId="75" fillId="0" borderId="123" xfId="0" applyFont="1" applyBorder="1" applyAlignment="1">
      <alignment horizontal="center" vertical="center"/>
    </xf>
    <xf numFmtId="0" fontId="74" fillId="0" borderId="140" xfId="0" applyFont="1" applyBorder="1" applyAlignment="1">
      <alignment horizontal="center" vertical="center"/>
    </xf>
    <xf numFmtId="0" fontId="74" fillId="0" borderId="143" xfId="0" applyFont="1" applyBorder="1" applyAlignment="1">
      <alignment horizontal="center" vertical="center"/>
    </xf>
    <xf numFmtId="0" fontId="1" fillId="0" borderId="172" xfId="51" applyBorder="1" applyAlignment="1">
      <alignment vertical="center"/>
      <protection/>
    </xf>
    <xf numFmtId="0" fontId="1" fillId="0" borderId="14" xfId="51" applyBorder="1" applyAlignment="1">
      <alignment vertical="center"/>
      <protection/>
    </xf>
    <xf numFmtId="0" fontId="46" fillId="7" borderId="11" xfId="51" applyFont="1" applyFill="1" applyBorder="1" applyAlignment="1">
      <alignment horizontal="left"/>
      <protection/>
    </xf>
    <xf numFmtId="0" fontId="46" fillId="7" borderId="55" xfId="51" applyFont="1" applyFill="1" applyBorder="1" applyAlignment="1">
      <alignment horizontal="left"/>
      <protection/>
    </xf>
    <xf numFmtId="0" fontId="46" fillId="7" borderId="10" xfId="51" applyFont="1" applyFill="1" applyBorder="1" applyAlignment="1">
      <alignment horizontal="left"/>
      <protection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0" fontId="30" fillId="0" borderId="110" xfId="51" applyFont="1" applyBorder="1" applyAlignment="1">
      <alignment horizontal="center" vertical="center"/>
      <protection/>
    </xf>
    <xf numFmtId="3" fontId="29" fillId="0" borderId="111" xfId="51" applyNumberFormat="1" applyFont="1" applyBorder="1" applyAlignment="1" applyProtection="1">
      <alignment horizontal="center" vertical="center"/>
      <protection locked="0"/>
    </xf>
    <xf numFmtId="3" fontId="29" fillId="0" borderId="112" xfId="51" applyNumberFormat="1" applyFont="1" applyBorder="1" applyAlignment="1" applyProtection="1">
      <alignment horizontal="center" vertical="center"/>
      <protection locked="0"/>
    </xf>
    <xf numFmtId="49" fontId="78" fillId="28" borderId="11" xfId="51" applyNumberFormat="1" applyFont="1" applyFill="1" applyBorder="1" applyAlignment="1">
      <alignment horizontal="left"/>
      <protection/>
    </xf>
    <xf numFmtId="49" fontId="78" fillId="28" borderId="55" xfId="51" applyNumberFormat="1" applyFont="1" applyFill="1" applyBorder="1" applyAlignment="1">
      <alignment horizontal="left"/>
      <protection/>
    </xf>
    <xf numFmtId="49" fontId="78" fillId="28" borderId="10" xfId="51" applyNumberFormat="1" applyFont="1" applyFill="1" applyBorder="1" applyAlignment="1">
      <alignment horizontal="left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3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indexed="62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&#225;&#271;a\Documents\Tata\TENIS\Sout&#283;&#382;e%20MPD%202018\_Mu&#382;i%20I.t&#345;.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2">
          <cell r="E42" t="str">
            <v>1 družstvo</v>
          </cell>
        </row>
      </sheetData>
      <sheetData sheetId="2">
        <row r="1">
          <cell r="L1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0"/>
  <sheetViews>
    <sheetView zoomScalePageLayoutView="0" workbookViewId="0" topLeftCell="A1">
      <selection activeCell="N17" sqref="N17"/>
    </sheetView>
  </sheetViews>
  <sheetFormatPr defaultColWidth="10.421875" defaultRowHeight="12.75"/>
  <cols>
    <col min="1" max="1" width="2.57421875" style="17" customWidth="1"/>
    <col min="2" max="2" width="19.42187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4" width="5.421875" style="17" customWidth="1"/>
    <col min="15" max="15" width="5.421875" style="17" hidden="1" customWidth="1"/>
    <col min="16" max="16" width="2.00390625" style="17" hidden="1" customWidth="1"/>
    <col min="17" max="18" width="5.421875" style="17" hidden="1" customWidth="1"/>
    <col min="19" max="19" width="2.00390625" style="17" hidden="1" customWidth="1"/>
    <col min="20" max="21" width="5.421875" style="17" hidden="1" customWidth="1"/>
    <col min="22" max="22" width="2.00390625" style="17" hidden="1" customWidth="1"/>
    <col min="23" max="24" width="5.421875" style="17" hidden="1" customWidth="1"/>
    <col min="25" max="25" width="2.00390625" style="17" hidden="1" customWidth="1"/>
    <col min="26" max="26" width="5.421875" style="17" hidden="1" customWidth="1"/>
    <col min="27" max="27" width="8.28125" style="17" customWidth="1"/>
    <col min="28" max="28" width="5.57421875" style="17" customWidth="1"/>
    <col min="29" max="29" width="1.28515625" style="17" customWidth="1"/>
    <col min="30" max="30" width="6.421875" style="17" customWidth="1"/>
    <col min="31" max="31" width="5.7109375" style="17" customWidth="1"/>
    <col min="32" max="32" width="11.421875" style="17" customWidth="1"/>
    <col min="33" max="33" width="5.421875" style="17" customWidth="1"/>
    <col min="34" max="34" width="2.57421875" style="17" customWidth="1"/>
    <col min="35" max="36" width="5.421875" style="17" customWidth="1"/>
    <col min="37" max="37" width="3.421875" style="17" customWidth="1"/>
    <col min="38" max="39" width="5.421875" style="17" customWidth="1"/>
    <col min="40" max="40" width="2.28125" style="17" customWidth="1"/>
    <col min="41" max="42" width="5.421875" style="17" customWidth="1"/>
    <col min="43" max="43" width="2.28125" style="17" customWidth="1"/>
    <col min="44" max="45" width="5.421875" style="17" customWidth="1"/>
    <col min="46" max="46" width="2.28125" style="17" customWidth="1"/>
    <col min="47" max="47" width="5.421875" style="17" customWidth="1"/>
    <col min="48" max="48" width="6.57421875" style="17" customWidth="1"/>
    <col min="49" max="49" width="5.00390625" style="17" customWidth="1"/>
    <col min="50" max="50" width="1.7109375" style="17" customWidth="1"/>
    <col min="51" max="51" width="4.421875" style="17" customWidth="1"/>
    <col min="52" max="52" width="7.140625" style="17" customWidth="1"/>
    <col min="53" max="53" width="15.7109375" style="17" customWidth="1"/>
    <col min="54" max="56" width="7.140625" style="17" customWidth="1"/>
    <col min="57" max="57" width="55.28125" style="17" customWidth="1"/>
    <col min="58" max="59" width="5.00390625" style="17" customWidth="1"/>
    <col min="60" max="60" width="3.00390625" style="17" customWidth="1"/>
    <col min="61" max="62" width="4.28125" style="17" customWidth="1"/>
    <col min="63" max="16384" width="10.421875" style="17" customWidth="1"/>
  </cols>
  <sheetData>
    <row r="1" spans="2:28" ht="23.25">
      <c r="B1" s="44" t="s">
        <v>108</v>
      </c>
      <c r="H1" s="44"/>
      <c r="I1" s="44"/>
      <c r="M1" s="45"/>
      <c r="N1" s="45"/>
      <c r="O1" s="45"/>
      <c r="P1" s="45"/>
      <c r="Q1" s="45"/>
      <c r="R1" s="45"/>
      <c r="S1" s="45"/>
      <c r="T1" s="45"/>
      <c r="U1" s="45"/>
      <c r="V1" s="45"/>
      <c r="W1" s="454">
        <f>'[1]Rozlosování-přehled'!L1</f>
        <v>2018</v>
      </c>
      <c r="X1" s="455"/>
      <c r="Y1" s="45"/>
      <c r="Z1" s="45"/>
      <c r="AA1" s="346">
        <f>'Utkání-výsledky'!K2</f>
        <v>2020</v>
      </c>
      <c r="AB1" s="45"/>
    </row>
    <row r="2" ht="13.5" thickBot="1"/>
    <row r="3" spans="2:58" ht="96.75" customHeight="1" thickBot="1">
      <c r="B3" s="46"/>
      <c r="C3" s="456" t="str">
        <f>B5</f>
        <v>Nová Bělá</v>
      </c>
      <c r="D3" s="451"/>
      <c r="E3" s="452"/>
      <c r="F3" s="450" t="str">
        <f>B7</f>
        <v>Trnávka</v>
      </c>
      <c r="G3" s="451"/>
      <c r="H3" s="452"/>
      <c r="I3" s="450" t="str">
        <f>B9</f>
        <v>Štramberk</v>
      </c>
      <c r="J3" s="451"/>
      <c r="K3" s="452"/>
      <c r="L3" s="450" t="str">
        <f>B11</f>
        <v>Proskovice</v>
      </c>
      <c r="M3" s="451"/>
      <c r="N3" s="451"/>
      <c r="O3" s="456" t="str">
        <f>C3</f>
        <v>Nová Bělá</v>
      </c>
      <c r="P3" s="451"/>
      <c r="Q3" s="452"/>
      <c r="R3" s="450" t="str">
        <f>F3</f>
        <v>Trnávka</v>
      </c>
      <c r="S3" s="451"/>
      <c r="T3" s="452"/>
      <c r="U3" s="450" t="str">
        <f>I3</f>
        <v>Štramberk</v>
      </c>
      <c r="V3" s="451"/>
      <c r="W3" s="452"/>
      <c r="X3" s="450" t="str">
        <f>L3</f>
        <v>Proskovice</v>
      </c>
      <c r="Y3" s="451"/>
      <c r="Z3" s="452"/>
      <c r="AA3" s="313" t="s">
        <v>25</v>
      </c>
      <c r="AB3" s="450" t="s">
        <v>26</v>
      </c>
      <c r="AC3" s="451"/>
      <c r="AD3" s="452"/>
      <c r="AE3" s="314" t="s">
        <v>27</v>
      </c>
      <c r="BF3" s="17" t="s">
        <v>92</v>
      </c>
    </row>
    <row r="4" spans="2:31" ht="9.75" customHeight="1">
      <c r="B4" s="47"/>
      <c r="C4" s="439" t="s">
        <v>106</v>
      </c>
      <c r="D4" s="440"/>
      <c r="E4" s="446"/>
      <c r="F4" s="434">
        <f>'Utkání-výsledky'!I12</f>
        <v>2</v>
      </c>
      <c r="G4" s="435"/>
      <c r="H4" s="436"/>
      <c r="I4" s="444">
        <f>'Utkání-výsledky'!J15</f>
        <v>2</v>
      </c>
      <c r="J4" s="435"/>
      <c r="K4" s="436"/>
      <c r="L4" s="444">
        <f>'Utkání-výsledky'!I8</f>
        <v>2</v>
      </c>
      <c r="M4" s="435"/>
      <c r="N4" s="435"/>
      <c r="O4" s="453"/>
      <c r="P4" s="432"/>
      <c r="Q4" s="448"/>
      <c r="R4" s="444">
        <f>'Utkání-výsledky'!J21</f>
        <v>0</v>
      </c>
      <c r="S4" s="435"/>
      <c r="T4" s="436"/>
      <c r="U4" s="444">
        <f>'Utkání-výsledky'!I24</f>
        <v>0</v>
      </c>
      <c r="V4" s="435"/>
      <c r="W4" s="436"/>
      <c r="X4" s="444">
        <f>'Utkání-výsledky'!J17</f>
        <v>0</v>
      </c>
      <c r="Y4" s="435"/>
      <c r="Z4" s="445"/>
      <c r="AA4" s="315"/>
      <c r="AB4" s="55" t="str">
        <f>IF(BJ4&gt;0,BF4," ")</f>
        <v> </v>
      </c>
      <c r="AC4" s="56" t="s">
        <v>17</v>
      </c>
      <c r="AD4" s="57" t="str">
        <f>IF(BJ4&gt;0,BI4," ")</f>
        <v> </v>
      </c>
      <c r="AE4" s="48"/>
    </row>
    <row r="5" spans="2:62" ht="30" customHeight="1" thickBot="1">
      <c r="B5" s="232" t="str">
        <f>'Utkání-výsledky'!N5</f>
        <v>Nová Bělá</v>
      </c>
      <c r="C5" s="441"/>
      <c r="D5" s="442"/>
      <c r="E5" s="442"/>
      <c r="F5" s="61">
        <f>'Utkání-výsledky'!F12</f>
        <v>3</v>
      </c>
      <c r="G5" s="62" t="s">
        <v>17</v>
      </c>
      <c r="H5" s="63">
        <f>'Utkání-výsledky'!H12</f>
        <v>0</v>
      </c>
      <c r="I5" s="64">
        <f>'Utkání-výsledky'!H15</f>
        <v>2</v>
      </c>
      <c r="J5" s="62" t="s">
        <v>17</v>
      </c>
      <c r="K5" s="63">
        <f>'Utkání-výsledky'!F15</f>
        <v>1</v>
      </c>
      <c r="L5" s="316">
        <f>'Utkání-výsledky'!F8</f>
        <v>2</v>
      </c>
      <c r="M5" s="317" t="s">
        <v>17</v>
      </c>
      <c r="N5" s="330">
        <f>'Utkání-výsledky'!H8</f>
        <v>1</v>
      </c>
      <c r="O5" s="332"/>
      <c r="P5" s="328"/>
      <c r="Q5" s="329"/>
      <c r="R5" s="316" t="str">
        <f>'Utkání-výsledky'!H21</f>
        <v> </v>
      </c>
      <c r="S5" s="317" t="s">
        <v>17</v>
      </c>
      <c r="T5" s="318" t="str">
        <f>'Utkání-výsledky'!F21</f>
        <v> </v>
      </c>
      <c r="U5" s="64" t="str">
        <f>'Utkání-výsledky'!F24</f>
        <v> </v>
      </c>
      <c r="V5" s="62" t="s">
        <v>17</v>
      </c>
      <c r="W5" s="63" t="str">
        <f>'Utkání-výsledky'!H24</f>
        <v> </v>
      </c>
      <c r="X5" s="64" t="str">
        <f>'Utkání-výsledky'!H17</f>
        <v> </v>
      </c>
      <c r="Y5" s="62" t="s">
        <v>17</v>
      </c>
      <c r="Z5" s="63" t="str">
        <f>'Utkání-výsledky'!F17</f>
        <v> </v>
      </c>
      <c r="AA5" s="68">
        <f aca="true" t="shared" si="0" ref="AA5:AA11">IF(BJ5&gt;0,BF5," ")</f>
        <v>6</v>
      </c>
      <c r="AB5" s="69">
        <f>IF(BJ5&gt;0,BG5," ")</f>
        <v>7</v>
      </c>
      <c r="AC5" s="70" t="s">
        <v>17</v>
      </c>
      <c r="AD5" s="66">
        <f aca="true" t="shared" si="1" ref="AD5:AD11">IF(BJ5&gt;0,BI5," ")</f>
        <v>2</v>
      </c>
      <c r="AE5" s="301" t="s">
        <v>46</v>
      </c>
      <c r="BF5" s="51">
        <f>SUM(F4:Z4)</f>
        <v>6</v>
      </c>
      <c r="BG5" s="52">
        <f>SUM(F5,I5,L5,O5,R5,U5,X5)</f>
        <v>7</v>
      </c>
      <c r="BH5" s="53" t="s">
        <v>17</v>
      </c>
      <c r="BI5" s="52">
        <f>SUM(H5,K5,N5,Q5,T5,W5,Z5)</f>
        <v>2</v>
      </c>
      <c r="BJ5" s="52">
        <f>BG5+BI5</f>
        <v>9</v>
      </c>
    </row>
    <row r="6" spans="2:62" ht="9.75" customHeight="1">
      <c r="B6" s="299"/>
      <c r="C6" s="434">
        <f>'Utkání-výsledky'!J12</f>
        <v>1</v>
      </c>
      <c r="D6" s="435"/>
      <c r="E6" s="436"/>
      <c r="F6" s="439" t="s">
        <v>107</v>
      </c>
      <c r="G6" s="440"/>
      <c r="H6" s="446"/>
      <c r="I6" s="444">
        <f>'Utkání-výsledky'!I9</f>
        <v>1</v>
      </c>
      <c r="J6" s="435"/>
      <c r="K6" s="436"/>
      <c r="L6" s="444">
        <f>'Utkání-výsledky'!I14</f>
        <v>1</v>
      </c>
      <c r="M6" s="435"/>
      <c r="N6" s="435"/>
      <c r="O6" s="434">
        <f>'Utkání-výsledky'!I21</f>
        <v>0</v>
      </c>
      <c r="P6" s="435"/>
      <c r="Q6" s="436"/>
      <c r="R6" s="431"/>
      <c r="S6" s="432"/>
      <c r="T6" s="448"/>
      <c r="U6" s="444">
        <f>'Utkání-výsledky'!J18</f>
        <v>0</v>
      </c>
      <c r="V6" s="435"/>
      <c r="W6" s="436"/>
      <c r="X6" s="444">
        <f>'Utkání-výsledky'!J23</f>
        <v>0</v>
      </c>
      <c r="Y6" s="435"/>
      <c r="Z6" s="445"/>
      <c r="AA6" s="54" t="str">
        <f t="shared" si="0"/>
        <v> </v>
      </c>
      <c r="AB6" s="55" t="str">
        <f>IF(BJ6&gt;0,BF6," ")</f>
        <v> </v>
      </c>
      <c r="AC6" s="56" t="s">
        <v>17</v>
      </c>
      <c r="AD6" s="57" t="str">
        <f t="shared" si="1"/>
        <v> </v>
      </c>
      <c r="AE6" s="249"/>
      <c r="BF6" s="58"/>
      <c r="BG6" s="59"/>
      <c r="BH6" s="60"/>
      <c r="BI6" s="60"/>
      <c r="BJ6" s="59"/>
    </row>
    <row r="7" spans="2:62" ht="30" customHeight="1" thickBot="1">
      <c r="B7" s="232" t="str">
        <f>'Utkání-výsledky'!N6</f>
        <v>Trnávka</v>
      </c>
      <c r="C7" s="61">
        <f>H5</f>
        <v>0</v>
      </c>
      <c r="D7" s="62" t="s">
        <v>17</v>
      </c>
      <c r="E7" s="63">
        <f>F5</f>
        <v>3</v>
      </c>
      <c r="F7" s="441"/>
      <c r="G7" s="442" t="s">
        <v>28</v>
      </c>
      <c r="H7" s="447"/>
      <c r="I7" s="61">
        <f>'Utkání-výsledky'!F9</f>
        <v>1</v>
      </c>
      <c r="J7" s="62" t="s">
        <v>17</v>
      </c>
      <c r="K7" s="63">
        <f>'Utkání-výsledky'!H9</f>
        <v>2</v>
      </c>
      <c r="L7" s="64">
        <f>'Utkání-výsledky'!F14</f>
        <v>1</v>
      </c>
      <c r="M7" s="62" t="s">
        <v>17</v>
      </c>
      <c r="N7" s="331">
        <f>'Utkání-výsledky'!H14</f>
        <v>2</v>
      </c>
      <c r="O7" s="319" t="str">
        <f>T5</f>
        <v> </v>
      </c>
      <c r="P7" s="317" t="s">
        <v>17</v>
      </c>
      <c r="Q7" s="318" t="str">
        <f>R5</f>
        <v> </v>
      </c>
      <c r="R7" s="327"/>
      <c r="S7" s="328"/>
      <c r="T7" s="329"/>
      <c r="U7" s="316" t="str">
        <f>'Utkání-výsledky'!H18</f>
        <v> </v>
      </c>
      <c r="V7" s="317" t="s">
        <v>17</v>
      </c>
      <c r="W7" s="318" t="str">
        <f>'Utkání-výsledky'!F18</f>
        <v> </v>
      </c>
      <c r="X7" s="316" t="str">
        <f>'Utkání-výsledky'!H23</f>
        <v> </v>
      </c>
      <c r="Y7" s="317" t="s">
        <v>17</v>
      </c>
      <c r="Z7" s="318" t="str">
        <f>'Utkání-výsledky'!F23</f>
        <v> </v>
      </c>
      <c r="AA7" s="68">
        <f t="shared" si="0"/>
        <v>3</v>
      </c>
      <c r="AB7" s="69">
        <f>IF(BJ7&gt;0,BG7," ")</f>
        <v>2</v>
      </c>
      <c r="AC7" s="70" t="s">
        <v>17</v>
      </c>
      <c r="AD7" s="66">
        <f t="shared" si="1"/>
        <v>7</v>
      </c>
      <c r="AE7" s="301" t="s">
        <v>64</v>
      </c>
      <c r="BF7" s="51">
        <f>SUM(C6:C6)+SUM(I6:Z6)</f>
        <v>3</v>
      </c>
      <c r="BG7" s="52">
        <f>SUM(C7,I7,L7,O7,R7,U7,X7)</f>
        <v>2</v>
      </c>
      <c r="BH7" s="53" t="s">
        <v>17</v>
      </c>
      <c r="BI7" s="52">
        <f>SUM(E7,K7,N7,Q7,T7,W7,Z7)</f>
        <v>7</v>
      </c>
      <c r="BJ7" s="52">
        <f>BG7+BI7</f>
        <v>9</v>
      </c>
    </row>
    <row r="8" spans="2:62" ht="9.75" customHeight="1">
      <c r="B8" s="299"/>
      <c r="C8" s="434">
        <f>'Utkání-výsledky'!I15</f>
        <v>1</v>
      </c>
      <c r="D8" s="435"/>
      <c r="E8" s="436"/>
      <c r="F8" s="437">
        <f>'Utkání-výsledky'!J9</f>
        <v>2</v>
      </c>
      <c r="G8" s="437"/>
      <c r="H8" s="438"/>
      <c r="I8" s="439" t="s">
        <v>93</v>
      </c>
      <c r="J8" s="440"/>
      <c r="K8" s="446"/>
      <c r="L8" s="444">
        <f>'Utkání-výsledky'!J11</f>
        <v>2</v>
      </c>
      <c r="M8" s="435"/>
      <c r="N8" s="435"/>
      <c r="O8" s="443">
        <f>'Utkání-výsledky'!J24</f>
        <v>0</v>
      </c>
      <c r="P8" s="429"/>
      <c r="Q8" s="430"/>
      <c r="R8" s="428">
        <f>'Utkání-výsledky'!I18</f>
        <v>0</v>
      </c>
      <c r="S8" s="429"/>
      <c r="T8" s="430"/>
      <c r="U8" s="431"/>
      <c r="V8" s="432"/>
      <c r="W8" s="448"/>
      <c r="X8" s="428">
        <f>'Utkání-výsledky'!I20</f>
        <v>0</v>
      </c>
      <c r="Y8" s="429"/>
      <c r="Z8" s="449"/>
      <c r="AA8" s="54" t="str">
        <f t="shared" si="0"/>
        <v> </v>
      </c>
      <c r="AB8" s="55" t="str">
        <f>IF(BJ8&gt;0,BF8," ")</f>
        <v> </v>
      </c>
      <c r="AC8" s="56" t="s">
        <v>17</v>
      </c>
      <c r="AD8" s="57" t="str">
        <f t="shared" si="1"/>
        <v> </v>
      </c>
      <c r="AE8" s="249"/>
      <c r="BF8" s="58"/>
      <c r="BG8" s="59"/>
      <c r="BH8" s="60"/>
      <c r="BI8" s="60"/>
      <c r="BJ8" s="59"/>
    </row>
    <row r="9" spans="2:62" ht="30" customHeight="1" thickBot="1">
      <c r="B9" s="232" t="str">
        <f>'Utkání-výsledky'!N7</f>
        <v>Štramberk</v>
      </c>
      <c r="C9" s="67">
        <f>K5</f>
        <v>1</v>
      </c>
      <c r="D9" s="65" t="s">
        <v>17</v>
      </c>
      <c r="E9" s="66">
        <f>I5</f>
        <v>2</v>
      </c>
      <c r="F9" s="67">
        <f>K7</f>
        <v>2</v>
      </c>
      <c r="G9" s="65" t="s">
        <v>17</v>
      </c>
      <c r="H9" s="66">
        <f>I7</f>
        <v>1</v>
      </c>
      <c r="I9" s="441"/>
      <c r="J9" s="442" t="s">
        <v>29</v>
      </c>
      <c r="K9" s="447"/>
      <c r="L9" s="67">
        <f>'Utkání-výsledky'!H11</f>
        <v>3</v>
      </c>
      <c r="M9" s="65" t="s">
        <v>17</v>
      </c>
      <c r="N9" s="67">
        <f>'Utkání-výsledky'!F11</f>
        <v>0</v>
      </c>
      <c r="O9" s="345" t="str">
        <f>W5</f>
        <v> </v>
      </c>
      <c r="P9" s="65" t="s">
        <v>17</v>
      </c>
      <c r="Q9" s="66" t="str">
        <f>U5</f>
        <v> </v>
      </c>
      <c r="R9" s="67" t="str">
        <f>W7</f>
        <v> </v>
      </c>
      <c r="S9" s="65" t="s">
        <v>17</v>
      </c>
      <c r="T9" s="66" t="str">
        <f>U7</f>
        <v> </v>
      </c>
      <c r="U9" s="327"/>
      <c r="V9" s="328"/>
      <c r="W9" s="329"/>
      <c r="X9" s="316" t="str">
        <f>'Utkání-výsledky'!F20</f>
        <v> </v>
      </c>
      <c r="Y9" s="317" t="s">
        <v>17</v>
      </c>
      <c r="Z9" s="318" t="str">
        <f>'Utkání-výsledky'!H20</f>
        <v> </v>
      </c>
      <c r="AA9" s="68">
        <f t="shared" si="0"/>
        <v>5</v>
      </c>
      <c r="AB9" s="69">
        <f>IF(BJ9&gt;0,BG9," ")</f>
        <v>6</v>
      </c>
      <c r="AC9" s="70" t="s">
        <v>17</v>
      </c>
      <c r="AD9" s="66">
        <f t="shared" si="1"/>
        <v>3</v>
      </c>
      <c r="AE9" s="301" t="s">
        <v>47</v>
      </c>
      <c r="BF9" s="51">
        <f>SUM(C8:F8)+SUM(L8:Z8)</f>
        <v>5</v>
      </c>
      <c r="BG9" s="52">
        <f>SUM(F9,C9,L9,O9,R9,U9,X9)</f>
        <v>6</v>
      </c>
      <c r="BH9" s="53" t="s">
        <v>17</v>
      </c>
      <c r="BI9" s="52">
        <f>SUM(H9,E9,N9,Q9,T9,W9,Z9)</f>
        <v>3</v>
      </c>
      <c r="BJ9" s="52">
        <f>BG9+BI9</f>
        <v>9</v>
      </c>
    </row>
    <row r="10" spans="2:62" ht="9.75" customHeight="1">
      <c r="B10" s="299"/>
      <c r="C10" s="434">
        <f>'Utkání-výsledky'!J8</f>
        <v>1</v>
      </c>
      <c r="D10" s="435"/>
      <c r="E10" s="436"/>
      <c r="F10" s="437">
        <f>'Utkání-výsledky'!J14</f>
        <v>2</v>
      </c>
      <c r="G10" s="437"/>
      <c r="H10" s="437"/>
      <c r="I10" s="437">
        <f>'Utkání-výsledky'!I11</f>
        <v>0</v>
      </c>
      <c r="J10" s="437"/>
      <c r="K10" s="438"/>
      <c r="L10" s="439">
        <v>2020</v>
      </c>
      <c r="M10" s="440"/>
      <c r="N10" s="440"/>
      <c r="O10" s="443">
        <f>'Utkání-výsledky'!I17</f>
        <v>0</v>
      </c>
      <c r="P10" s="429"/>
      <c r="Q10" s="430"/>
      <c r="R10" s="428">
        <f>'Utkání-výsledky'!I23</f>
        <v>0</v>
      </c>
      <c r="S10" s="429"/>
      <c r="T10" s="430"/>
      <c r="U10" s="428">
        <f>'Utkání-výsledky'!J20</f>
        <v>0</v>
      </c>
      <c r="V10" s="429"/>
      <c r="W10" s="430"/>
      <c r="X10" s="431"/>
      <c r="Y10" s="432"/>
      <c r="Z10" s="433"/>
      <c r="AA10" s="54" t="str">
        <f t="shared" si="0"/>
        <v> </v>
      </c>
      <c r="AB10" s="55" t="str">
        <f>IF(BJ10&gt;0,BF10," ")</f>
        <v> </v>
      </c>
      <c r="AC10" s="56" t="s">
        <v>17</v>
      </c>
      <c r="AD10" s="57" t="str">
        <f t="shared" si="1"/>
        <v> </v>
      </c>
      <c r="AE10" s="249"/>
      <c r="BF10" s="58"/>
      <c r="BG10" s="59"/>
      <c r="BH10" s="60"/>
      <c r="BI10" s="60"/>
      <c r="BJ10" s="59"/>
    </row>
    <row r="11" spans="2:62" ht="30" customHeight="1" thickBot="1">
      <c r="B11" s="232" t="str">
        <f>'Utkání-výsledky'!N8</f>
        <v>Proskovice</v>
      </c>
      <c r="C11" s="61">
        <f>N5</f>
        <v>1</v>
      </c>
      <c r="D11" s="62" t="s">
        <v>17</v>
      </c>
      <c r="E11" s="63">
        <f>L5</f>
        <v>2</v>
      </c>
      <c r="F11" s="316">
        <f>N7</f>
        <v>2</v>
      </c>
      <c r="G11" s="317" t="s">
        <v>17</v>
      </c>
      <c r="H11" s="318">
        <f>L7</f>
        <v>1</v>
      </c>
      <c r="I11" s="129">
        <f>N9</f>
        <v>0</v>
      </c>
      <c r="J11" s="130" t="s">
        <v>17</v>
      </c>
      <c r="K11" s="131">
        <f>L9</f>
        <v>3</v>
      </c>
      <c r="L11" s="441"/>
      <c r="M11" s="442" t="s">
        <v>29</v>
      </c>
      <c r="N11" s="442"/>
      <c r="O11" s="319" t="str">
        <f>Z5</f>
        <v> </v>
      </c>
      <c r="P11" s="317" t="s">
        <v>17</v>
      </c>
      <c r="Q11" s="318" t="str">
        <f>X5</f>
        <v> </v>
      </c>
      <c r="R11" s="316" t="str">
        <f>Z7</f>
        <v> </v>
      </c>
      <c r="S11" s="317" t="s">
        <v>17</v>
      </c>
      <c r="T11" s="318" t="str">
        <f>X7</f>
        <v> </v>
      </c>
      <c r="U11" s="129" t="str">
        <f>Z9</f>
        <v> </v>
      </c>
      <c r="V11" s="130" t="s">
        <v>17</v>
      </c>
      <c r="W11" s="131" t="str">
        <f>X9</f>
        <v> </v>
      </c>
      <c r="X11" s="327"/>
      <c r="Y11" s="328"/>
      <c r="Z11" s="329"/>
      <c r="AA11" s="68">
        <f t="shared" si="0"/>
        <v>3</v>
      </c>
      <c r="AB11" s="69">
        <f>IF(BJ11&gt;0,BG11," ")</f>
        <v>3</v>
      </c>
      <c r="AC11" s="70" t="s">
        <v>17</v>
      </c>
      <c r="AD11" s="66">
        <f t="shared" si="1"/>
        <v>6</v>
      </c>
      <c r="AE11" s="301" t="s">
        <v>48</v>
      </c>
      <c r="BF11" s="51">
        <f>SUM(C10:I10)+SUM(O10:Z10)</f>
        <v>3</v>
      </c>
      <c r="BG11" s="52">
        <f>SUM(F11,I11,C11,O11,R11,U11,X11)</f>
        <v>3</v>
      </c>
      <c r="BH11" s="53" t="s">
        <v>17</v>
      </c>
      <c r="BI11" s="52">
        <f>SUM(H11,K11,E11,Q11,T11,W11,Z11)</f>
        <v>6</v>
      </c>
      <c r="BJ11" s="52">
        <f>BG11+BI11</f>
        <v>9</v>
      </c>
    </row>
    <row r="13" spans="2:20" ht="23.25">
      <c r="B13" s="320" t="s">
        <v>78</v>
      </c>
      <c r="C13" s="320"/>
      <c r="D13" s="321"/>
      <c r="E13" s="322" t="str">
        <f>'[1]Utkání-výsledky'!E42</f>
        <v>1 družstvo</v>
      </c>
      <c r="F13" s="321"/>
      <c r="G13" s="323"/>
      <c r="H13" s="323"/>
      <c r="L13" s="231"/>
      <c r="M13" s="231"/>
      <c r="P13" s="231"/>
      <c r="Q13" s="231"/>
      <c r="R13" s="231"/>
      <c r="S13" s="231"/>
      <c r="T13" s="231"/>
    </row>
    <row r="14" spans="5:44" ht="18">
      <c r="E14" s="302"/>
      <c r="I14" s="248" t="s">
        <v>138</v>
      </c>
      <c r="AR14" s="248"/>
    </row>
    <row r="15" spans="2:5" ht="18">
      <c r="B15" s="324"/>
      <c r="E15" s="302" t="str">
        <f>B5</f>
        <v>Nová Bělá</v>
      </c>
    </row>
    <row r="16" spans="2:26" ht="18">
      <c r="B16" s="324"/>
      <c r="C16" s="325"/>
      <c r="D16" s="325"/>
      <c r="E16" s="302"/>
      <c r="F16" s="325"/>
      <c r="G16" s="325"/>
      <c r="H16" s="325"/>
      <c r="U16" s="325"/>
      <c r="X16" s="325"/>
      <c r="Y16" s="325"/>
      <c r="Z16" s="325"/>
    </row>
    <row r="17" spans="2:26" ht="12.75">
      <c r="B17" s="326"/>
      <c r="C17" s="325"/>
      <c r="D17" s="325"/>
      <c r="E17" s="325"/>
      <c r="F17" s="325"/>
      <c r="G17" s="325"/>
      <c r="H17" s="325"/>
      <c r="N17" s="326"/>
      <c r="U17" s="325"/>
      <c r="X17" s="325"/>
      <c r="Y17" s="325"/>
      <c r="Z17" s="325"/>
    </row>
    <row r="18" spans="2:26" ht="12.75">
      <c r="B18" s="326"/>
      <c r="C18" s="325"/>
      <c r="D18" s="325"/>
      <c r="E18" s="325"/>
      <c r="F18" s="325"/>
      <c r="G18" s="325"/>
      <c r="H18" s="325"/>
      <c r="N18" s="326"/>
      <c r="U18" s="325"/>
      <c r="X18" s="325"/>
      <c r="Y18" s="325"/>
      <c r="Z18" s="325"/>
    </row>
    <row r="19" spans="2:21" ht="12.75">
      <c r="B19" s="326"/>
      <c r="C19" s="325"/>
      <c r="D19" s="325"/>
      <c r="E19" s="325"/>
      <c r="F19" s="325"/>
      <c r="G19" s="325"/>
      <c r="H19" s="325"/>
      <c r="N19" s="326"/>
      <c r="U19" s="325"/>
    </row>
    <row r="20" spans="14:21" ht="12.75">
      <c r="N20" s="326"/>
      <c r="U20" s="325"/>
    </row>
  </sheetData>
  <sheetProtection/>
  <mergeCells count="42">
    <mergeCell ref="W1:X1"/>
    <mergeCell ref="C3:E3"/>
    <mergeCell ref="F3:H3"/>
    <mergeCell ref="I3:K3"/>
    <mergeCell ref="L3:N3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U10:W10"/>
    <mergeCell ref="X10:Z10"/>
    <mergeCell ref="C10:E10"/>
    <mergeCell ref="F10:H10"/>
    <mergeCell ref="I10:K10"/>
    <mergeCell ref="L10:N11"/>
    <mergeCell ref="O10:Q10"/>
    <mergeCell ref="R10:T10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8">
      <selection activeCell="Z41" sqref="Z4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85" t="s">
        <v>34</v>
      </c>
      <c r="Q3" s="485"/>
      <c r="R3" s="75"/>
      <c r="S3" s="75"/>
      <c r="T3" s="486">
        <f>'Utkání-výsledky'!K2</f>
        <v>2020</v>
      </c>
      <c r="U3" s="486"/>
      <c r="X3" s="76" t="s">
        <v>0</v>
      </c>
    </row>
    <row r="4" spans="3:32" ht="18.75">
      <c r="C4" s="77" t="s">
        <v>35</v>
      </c>
      <c r="D4" s="78"/>
      <c r="N4" s="79">
        <v>4</v>
      </c>
      <c r="P4" s="487" t="str">
        <f>IF(N4=1,P6,IF(N4=2,P7,IF(N4=3,P8,IF(N4=4,P9,IF(N4=5,P10," ")))))</f>
        <v>VETERÁNI   II.</v>
      </c>
      <c r="Q4" s="488"/>
      <c r="R4" s="488"/>
      <c r="S4" s="488"/>
      <c r="T4" s="488"/>
      <c r="U4" s="48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123"/>
      <c r="E6" s="84"/>
      <c r="F6" s="84"/>
      <c r="N6" s="85">
        <v>1</v>
      </c>
      <c r="P6" s="490" t="s">
        <v>37</v>
      </c>
      <c r="Q6" s="490"/>
      <c r="R6" s="490"/>
      <c r="S6" s="490"/>
      <c r="T6" s="490"/>
      <c r="U6" s="490"/>
      <c r="W6" s="86">
        <v>1</v>
      </c>
      <c r="X6" s="87" t="str">
        <f>'Utkání-výsledky'!N5</f>
        <v>Nová Bělá</v>
      </c>
      <c r="AB6" s="228"/>
      <c r="AD6" s="1" t="str">
        <f>X6</f>
        <v>Nová Bělá</v>
      </c>
    </row>
    <row r="7" spans="3:30" ht="16.5" customHeight="1">
      <c r="C7" s="77" t="s">
        <v>38</v>
      </c>
      <c r="D7" s="159"/>
      <c r="E7" s="88"/>
      <c r="F7" s="88"/>
      <c r="N7" s="85">
        <v>2</v>
      </c>
      <c r="P7" s="491" t="s">
        <v>76</v>
      </c>
      <c r="Q7" s="490"/>
      <c r="R7" s="490"/>
      <c r="S7" s="490"/>
      <c r="T7" s="490"/>
      <c r="U7" s="490"/>
      <c r="W7" s="86">
        <v>2</v>
      </c>
      <c r="X7" s="87" t="str">
        <f>'Utkání-výsledky'!N6</f>
        <v>Trnávka</v>
      </c>
      <c r="AB7" s="228"/>
      <c r="AD7" s="1" t="str">
        <f>X7</f>
        <v>Trnávka</v>
      </c>
    </row>
    <row r="8" spans="3:30" ht="15" customHeight="1">
      <c r="C8" s="77"/>
      <c r="N8" s="85">
        <v>3</v>
      </c>
      <c r="P8" s="474" t="s">
        <v>39</v>
      </c>
      <c r="Q8" s="474"/>
      <c r="R8" s="474"/>
      <c r="S8" s="474"/>
      <c r="T8" s="474"/>
      <c r="U8" s="474"/>
      <c r="W8" s="86">
        <v>3</v>
      </c>
      <c r="X8" s="87" t="str">
        <f>'Utkání-výsledky'!N7</f>
        <v>Štramberk</v>
      </c>
      <c r="AB8" s="228"/>
      <c r="AD8" s="1" t="str">
        <f>X8</f>
        <v>Štramberk</v>
      </c>
    </row>
    <row r="9" spans="2:30" ht="18.75">
      <c r="B9" s="89">
        <v>4</v>
      </c>
      <c r="C9" s="73" t="s">
        <v>40</v>
      </c>
      <c r="D9" s="521" t="str">
        <f>IF(B9=1,X6,IF(B9=2,X7,IF(B9=3,X8,IF(B9=4,X9,IF(B9=5,X10,IF(B9=6,X11,IF(B9=7,X12,IF(B9=8,X13," "))))))))</f>
        <v>Proskovice</v>
      </c>
      <c r="E9" s="522"/>
      <c r="F9" s="522"/>
      <c r="G9" s="522"/>
      <c r="H9" s="522"/>
      <c r="I9" s="523"/>
      <c r="N9" s="85">
        <v>4</v>
      </c>
      <c r="P9" s="474" t="s">
        <v>41</v>
      </c>
      <c r="Q9" s="474"/>
      <c r="R9" s="474"/>
      <c r="S9" s="474"/>
      <c r="T9" s="474"/>
      <c r="U9" s="474"/>
      <c r="W9" s="86">
        <v>4</v>
      </c>
      <c r="X9" s="87" t="str">
        <f>'Utkání-výsledky'!N8</f>
        <v>Proskovice</v>
      </c>
      <c r="AB9" s="228"/>
      <c r="AD9" s="1" t="str">
        <f>X9</f>
        <v>Proskovice</v>
      </c>
    </row>
    <row r="10" spans="2:28" ht="19.5" customHeight="1">
      <c r="B10" s="89">
        <v>2</v>
      </c>
      <c r="C10" s="73" t="s">
        <v>42</v>
      </c>
      <c r="D10" s="521" t="str">
        <f>IF(B10=1,X6,IF(B10=2,X7,IF(B10=3,X8,IF(B10=4,X9,IF(B10=5,X10,IF(B10=6,X11,IF(B10=7,X12,IF(B10=8,X13," "))))))))</f>
        <v>Trnávka</v>
      </c>
      <c r="E10" s="522"/>
      <c r="F10" s="522"/>
      <c r="G10" s="522"/>
      <c r="H10" s="522"/>
      <c r="I10" s="523"/>
      <c r="N10" s="85">
        <v>5</v>
      </c>
      <c r="P10" s="474" t="s">
        <v>104</v>
      </c>
      <c r="Q10" s="474"/>
      <c r="R10" s="474"/>
      <c r="S10" s="474"/>
      <c r="T10" s="474"/>
      <c r="U10" s="474"/>
      <c r="W10" s="86">
        <v>5</v>
      </c>
      <c r="X10" s="87">
        <f>IF($N$4=1,AA10,IF($N$4=2,AB10,IF($N$4=3,AC10,IF($N$4=4,AD10,IF($N$4=5,AE10,IF($N$4=6,AF10," "))))))</f>
        <v>0</v>
      </c>
      <c r="AB10" s="228"/>
    </row>
    <row r="11" spans="14:28" ht="15.75" customHeight="1">
      <c r="N11" s="85">
        <v>6</v>
      </c>
      <c r="P11" s="474" t="s">
        <v>105</v>
      </c>
      <c r="Q11" s="474"/>
      <c r="R11" s="474"/>
      <c r="S11" s="474"/>
      <c r="T11" s="474"/>
      <c r="U11" s="474"/>
      <c r="W11" s="86">
        <v>6</v>
      </c>
      <c r="X11" s="87">
        <f>IF($N$4=1,AA11,IF($N$4=2,AB11,IF($N$4=3,AC11,IF($N$4=4,AD11,IF($N$4=5,AE11,IF($N$4=6,AF11," "))))))</f>
        <v>0</v>
      </c>
      <c r="AB11" s="228"/>
    </row>
    <row r="12" spans="3:38" ht="15">
      <c r="C12" s="90" t="s">
        <v>43</v>
      </c>
      <c r="D12" s="91"/>
      <c r="E12" s="475" t="s">
        <v>44</v>
      </c>
      <c r="F12" s="476"/>
      <c r="G12" s="476"/>
      <c r="H12" s="476"/>
      <c r="I12" s="476"/>
      <c r="J12" s="476"/>
      <c r="K12" s="476"/>
      <c r="L12" s="476"/>
      <c r="M12" s="476"/>
      <c r="N12" s="476" t="s">
        <v>45</v>
      </c>
      <c r="O12" s="476"/>
      <c r="P12" s="476"/>
      <c r="Q12" s="476"/>
      <c r="R12" s="476"/>
      <c r="S12" s="476"/>
      <c r="T12" s="476"/>
      <c r="U12" s="476"/>
      <c r="V12" s="92"/>
      <c r="W12" s="86">
        <v>7</v>
      </c>
      <c r="X12" s="87">
        <f>IF($N$4=1,AA12,IF($N$4=2,AB12,IF($N$4=3,AC12,IF($N$4=4,AD12,IF($N$4=5,AE12,IF($N$4=6,AF12," "))))))</f>
        <v>0</v>
      </c>
      <c r="AB12" s="228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505" t="s">
        <v>46</v>
      </c>
      <c r="F13" s="499"/>
      <c r="G13" s="500"/>
      <c r="H13" s="498" t="s">
        <v>47</v>
      </c>
      <c r="I13" s="499"/>
      <c r="J13" s="500" t="s">
        <v>47</v>
      </c>
      <c r="K13" s="498" t="s">
        <v>48</v>
      </c>
      <c r="L13" s="499"/>
      <c r="M13" s="499" t="s">
        <v>48</v>
      </c>
      <c r="N13" s="498" t="s">
        <v>49</v>
      </c>
      <c r="O13" s="499"/>
      <c r="P13" s="500"/>
      <c r="Q13" s="498" t="s">
        <v>50</v>
      </c>
      <c r="R13" s="499"/>
      <c r="S13" s="500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8"/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257"/>
      <c r="D14" s="258"/>
      <c r="E14" s="259"/>
      <c r="F14" s="260" t="s">
        <v>17</v>
      </c>
      <c r="G14" s="261"/>
      <c r="H14" s="262"/>
      <c r="I14" s="260" t="s">
        <v>17</v>
      </c>
      <c r="J14" s="261"/>
      <c r="K14" s="263"/>
      <c r="L14" s="264" t="s">
        <v>17</v>
      </c>
      <c r="M14" s="265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47</v>
      </c>
      <c r="C15" s="266"/>
      <c r="D15" s="257"/>
      <c r="E15" s="259"/>
      <c r="F15" s="260" t="s">
        <v>17</v>
      </c>
      <c r="G15" s="261"/>
      <c r="H15" s="262"/>
      <c r="I15" s="260" t="s">
        <v>17</v>
      </c>
      <c r="J15" s="261"/>
      <c r="K15" s="263"/>
      <c r="L15" s="264" t="s">
        <v>17</v>
      </c>
      <c r="M15" s="265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512" t="s">
        <v>48</v>
      </c>
      <c r="C16" s="266"/>
      <c r="D16" s="258"/>
      <c r="E16" s="339"/>
      <c r="F16" s="337" t="s">
        <v>17</v>
      </c>
      <c r="G16" s="338"/>
      <c r="H16" s="336"/>
      <c r="I16" s="337" t="s">
        <v>17</v>
      </c>
      <c r="J16" s="338"/>
      <c r="K16" s="275"/>
      <c r="L16" s="277" t="s">
        <v>17</v>
      </c>
      <c r="M16" s="273"/>
      <c r="N16" s="501">
        <f>E16+H16+K16</f>
        <v>0</v>
      </c>
      <c r="O16" s="503" t="s">
        <v>17</v>
      </c>
      <c r="P16" s="492">
        <f>G16+J16+M16</f>
        <v>0</v>
      </c>
      <c r="Q16" s="501">
        <f>SUM(AG16:AI16)</f>
        <v>0</v>
      </c>
      <c r="R16" s="503" t="s">
        <v>17</v>
      </c>
      <c r="S16" s="492">
        <f>SUM(AJ16:AL16)</f>
        <v>0</v>
      </c>
      <c r="T16" s="496">
        <f>IF(Q16&gt;S16,1,0)</f>
        <v>0</v>
      </c>
      <c r="U16" s="494">
        <f>IF(S16&gt;Q16,1,0)</f>
        <v>0</v>
      </c>
      <c r="V16" s="10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513"/>
      <c r="C17" s="267"/>
      <c r="D17" s="268"/>
      <c r="E17" s="339"/>
      <c r="F17" s="337"/>
      <c r="G17" s="338"/>
      <c r="H17" s="336"/>
      <c r="I17" s="337"/>
      <c r="J17" s="338"/>
      <c r="K17" s="276"/>
      <c r="L17" s="278"/>
      <c r="M17" s="274"/>
      <c r="N17" s="502"/>
      <c r="O17" s="504"/>
      <c r="P17" s="493"/>
      <c r="Q17" s="502"/>
      <c r="R17" s="504"/>
      <c r="S17" s="493"/>
      <c r="T17" s="497"/>
      <c r="U17" s="495"/>
      <c r="V17" s="10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26">
        <f>SUM(Q14:Q17)</f>
        <v>0</v>
      </c>
      <c r="R18" s="128" t="s">
        <v>17</v>
      </c>
      <c r="S18" s="127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85" t="s">
        <v>34</v>
      </c>
      <c r="Q28" s="485"/>
      <c r="R28" s="75"/>
      <c r="S28" s="75"/>
      <c r="T28" s="486">
        <f>T3</f>
        <v>2020</v>
      </c>
      <c r="U28" s="486"/>
      <c r="X28" s="76" t="s">
        <v>0</v>
      </c>
    </row>
    <row r="29" spans="3:32" ht="18.75">
      <c r="C29" s="77" t="s">
        <v>35</v>
      </c>
      <c r="D29" s="122"/>
      <c r="N29" s="79">
        <v>4</v>
      </c>
      <c r="P29" s="487" t="str">
        <f>IF(N29=1,P31,IF(N29=2,P32,IF(N29=3,P33,IF(N29=4,P34,IF(N29=5,P35," ")))))</f>
        <v>VETERÁNI   II.</v>
      </c>
      <c r="Q29" s="488"/>
      <c r="R29" s="488"/>
      <c r="S29" s="488"/>
      <c r="T29" s="488"/>
      <c r="U29" s="48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341"/>
      <c r="E31" s="84"/>
      <c r="F31" s="84"/>
      <c r="N31" s="85">
        <v>1</v>
      </c>
      <c r="P31" s="490" t="s">
        <v>37</v>
      </c>
      <c r="Q31" s="490"/>
      <c r="R31" s="490"/>
      <c r="S31" s="490"/>
      <c r="T31" s="490"/>
      <c r="U31" s="490"/>
      <c r="W31" s="86">
        <v>1</v>
      </c>
      <c r="X31" s="87" t="str">
        <f>X6</f>
        <v>Nová Bělá</v>
      </c>
      <c r="AA31" s="1">
        <f aca="true" t="shared" si="0" ref="AA31:AF36">AA6</f>
        <v>0</v>
      </c>
      <c r="AB31" s="1">
        <f t="shared" si="0"/>
        <v>0</v>
      </c>
      <c r="AC31" s="1">
        <f t="shared" si="0"/>
        <v>0</v>
      </c>
      <c r="AD31" s="1" t="str">
        <f>AD6</f>
        <v>Nová Bělá</v>
      </c>
      <c r="AE31" s="1">
        <f t="shared" si="0"/>
        <v>0</v>
      </c>
      <c r="AF31" s="1">
        <f t="shared" si="0"/>
        <v>0</v>
      </c>
    </row>
    <row r="32" spans="3:32" ht="15" customHeight="1">
      <c r="C32" s="77" t="s">
        <v>38</v>
      </c>
      <c r="D32" s="341"/>
      <c r="E32" s="88"/>
      <c r="F32" s="88"/>
      <c r="N32" s="85">
        <v>2</v>
      </c>
      <c r="P32" s="491" t="s">
        <v>76</v>
      </c>
      <c r="Q32" s="490"/>
      <c r="R32" s="490"/>
      <c r="S32" s="490"/>
      <c r="T32" s="490"/>
      <c r="U32" s="490"/>
      <c r="W32" s="86">
        <v>2</v>
      </c>
      <c r="X32" s="87" t="str">
        <f>X7</f>
        <v>Trnávka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Trnávka</v>
      </c>
      <c r="AE32" s="1">
        <f t="shared" si="0"/>
        <v>0</v>
      </c>
      <c r="AF32" s="1">
        <f t="shared" si="0"/>
        <v>0</v>
      </c>
    </row>
    <row r="33" spans="3:32" ht="15" customHeight="1">
      <c r="C33" s="77"/>
      <c r="N33" s="85">
        <v>3</v>
      </c>
      <c r="P33" s="474" t="s">
        <v>39</v>
      </c>
      <c r="Q33" s="474"/>
      <c r="R33" s="474"/>
      <c r="S33" s="474"/>
      <c r="T33" s="474"/>
      <c r="U33" s="474"/>
      <c r="W33" s="86">
        <v>3</v>
      </c>
      <c r="X33" s="87" t="str">
        <f>X8</f>
        <v>Štramberk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Štramberk</v>
      </c>
      <c r="AE33" s="1">
        <f t="shared" si="0"/>
        <v>0</v>
      </c>
      <c r="AF33" s="1">
        <f t="shared" si="0"/>
        <v>0</v>
      </c>
    </row>
    <row r="34" spans="2:32" ht="18.75">
      <c r="B34" s="89">
        <v>1</v>
      </c>
      <c r="C34" s="73" t="s">
        <v>40</v>
      </c>
      <c r="D34" s="521" t="str">
        <f>IF(B34=1,X31,IF(B34=2,X32,IF(B34=3,X33,IF(B34=4,X34,IF(B34=5,X35,IF(B34=6,X36,IF(B34=7,X37,IF(B34=8,X38," "))))))))</f>
        <v>Nová Bělá</v>
      </c>
      <c r="E34" s="522"/>
      <c r="F34" s="522"/>
      <c r="G34" s="522"/>
      <c r="H34" s="522"/>
      <c r="I34" s="523"/>
      <c r="N34" s="85">
        <v>4</v>
      </c>
      <c r="P34" s="474" t="s">
        <v>41</v>
      </c>
      <c r="Q34" s="474"/>
      <c r="R34" s="474"/>
      <c r="S34" s="474"/>
      <c r="T34" s="474"/>
      <c r="U34" s="474"/>
      <c r="W34" s="86">
        <v>4</v>
      </c>
      <c r="X34" s="87" t="str">
        <f>X9</f>
        <v>Proskovice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Proskovice</v>
      </c>
      <c r="AE34" s="1">
        <f t="shared" si="0"/>
        <v>0</v>
      </c>
      <c r="AF34" s="1">
        <f t="shared" si="0"/>
        <v>0</v>
      </c>
    </row>
    <row r="35" spans="2:32" ht="18.75">
      <c r="B35" s="89">
        <v>3</v>
      </c>
      <c r="C35" s="73" t="s">
        <v>42</v>
      </c>
      <c r="D35" s="521" t="str">
        <f>IF(B35=1,X31,IF(B35=2,X32,IF(B35=3,X33,IF(B35=4,X34,IF(B35=5,X35,IF(B35=6,X36,IF(B35=7,X37,IF(B35=8,X38," "))))))))</f>
        <v>Štramberk</v>
      </c>
      <c r="E35" s="522"/>
      <c r="F35" s="522"/>
      <c r="G35" s="522"/>
      <c r="H35" s="522"/>
      <c r="I35" s="523"/>
      <c r="N35" s="85">
        <v>5</v>
      </c>
      <c r="P35" s="474" t="s">
        <v>104</v>
      </c>
      <c r="Q35" s="474"/>
      <c r="R35" s="474"/>
      <c r="S35" s="474"/>
      <c r="T35" s="474"/>
      <c r="U35" s="474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0"/>
        <v>0</v>
      </c>
    </row>
    <row r="36" spans="14:32" ht="15">
      <c r="N36" s="85">
        <v>6</v>
      </c>
      <c r="P36" s="474" t="s">
        <v>105</v>
      </c>
      <c r="Q36" s="474"/>
      <c r="R36" s="474"/>
      <c r="S36" s="474"/>
      <c r="T36" s="474"/>
      <c r="U36" s="474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 t="shared" si="0"/>
        <v>0</v>
      </c>
      <c r="AF36" s="1">
        <f t="shared" si="0"/>
        <v>0</v>
      </c>
    </row>
    <row r="37" spans="3:24" ht="15">
      <c r="C37" s="90" t="s">
        <v>43</v>
      </c>
      <c r="D37" s="91"/>
      <c r="E37" s="475" t="s">
        <v>44</v>
      </c>
      <c r="F37" s="476"/>
      <c r="G37" s="476"/>
      <c r="H37" s="476"/>
      <c r="I37" s="476"/>
      <c r="J37" s="476"/>
      <c r="K37" s="476"/>
      <c r="L37" s="476"/>
      <c r="M37" s="476"/>
      <c r="N37" s="476" t="s">
        <v>45</v>
      </c>
      <c r="O37" s="476"/>
      <c r="P37" s="476"/>
      <c r="Q37" s="476"/>
      <c r="R37" s="476"/>
      <c r="S37" s="476"/>
      <c r="T37" s="476"/>
      <c r="U37" s="476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505" t="s">
        <v>46</v>
      </c>
      <c r="F38" s="499"/>
      <c r="G38" s="500"/>
      <c r="H38" s="498" t="s">
        <v>47</v>
      </c>
      <c r="I38" s="499"/>
      <c r="J38" s="500" t="s">
        <v>47</v>
      </c>
      <c r="K38" s="498" t="s">
        <v>48</v>
      </c>
      <c r="L38" s="499"/>
      <c r="M38" s="499" t="s">
        <v>48</v>
      </c>
      <c r="N38" s="498" t="s">
        <v>49</v>
      </c>
      <c r="O38" s="499"/>
      <c r="P38" s="500"/>
      <c r="Q38" s="498" t="s">
        <v>50</v>
      </c>
      <c r="R38" s="499"/>
      <c r="S38" s="500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257"/>
      <c r="D39" s="258"/>
      <c r="E39" s="259"/>
      <c r="F39" s="260" t="s">
        <v>17</v>
      </c>
      <c r="G39" s="261"/>
      <c r="H39" s="262"/>
      <c r="I39" s="260" t="s">
        <v>17</v>
      </c>
      <c r="J39" s="261"/>
      <c r="K39" s="263"/>
      <c r="L39" s="264" t="s">
        <v>17</v>
      </c>
      <c r="M39" s="265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47</v>
      </c>
      <c r="C40" s="266"/>
      <c r="D40" s="257"/>
      <c r="E40" s="259"/>
      <c r="F40" s="260" t="s">
        <v>17</v>
      </c>
      <c r="G40" s="261"/>
      <c r="H40" s="262"/>
      <c r="I40" s="260" t="s">
        <v>17</v>
      </c>
      <c r="J40" s="261"/>
      <c r="K40" s="263"/>
      <c r="L40" s="264" t="s">
        <v>17</v>
      </c>
      <c r="M40" s="265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512" t="s">
        <v>48</v>
      </c>
      <c r="C41" s="266"/>
      <c r="D41" s="258"/>
      <c r="E41" s="339"/>
      <c r="F41" s="337" t="s">
        <v>17</v>
      </c>
      <c r="G41" s="338"/>
      <c r="H41" s="336"/>
      <c r="I41" s="337" t="s">
        <v>17</v>
      </c>
      <c r="J41" s="338"/>
      <c r="K41" s="275"/>
      <c r="L41" s="277" t="s">
        <v>17</v>
      </c>
      <c r="M41" s="273"/>
      <c r="N41" s="501">
        <f>E41+H41+K41</f>
        <v>0</v>
      </c>
      <c r="O41" s="503" t="s">
        <v>17</v>
      </c>
      <c r="P41" s="492">
        <f>G41+J41+M41</f>
        <v>0</v>
      </c>
      <c r="Q41" s="501">
        <f>SUM(AG41:AI41)</f>
        <v>0</v>
      </c>
      <c r="R41" s="503" t="s">
        <v>17</v>
      </c>
      <c r="S41" s="492">
        <f>SUM(AJ41:AL41)</f>
        <v>0</v>
      </c>
      <c r="T41" s="496">
        <f>IF(Q41&gt;S41,1,0)</f>
        <v>0</v>
      </c>
      <c r="U41" s="494">
        <f>IF(S41&gt;Q41,1,0)</f>
        <v>0</v>
      </c>
      <c r="V41" s="108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513"/>
      <c r="C42" s="267"/>
      <c r="D42" s="268"/>
      <c r="E42" s="339"/>
      <c r="F42" s="337"/>
      <c r="G42" s="338"/>
      <c r="H42" s="336"/>
      <c r="I42" s="337"/>
      <c r="J42" s="338"/>
      <c r="K42" s="276"/>
      <c r="L42" s="278"/>
      <c r="M42" s="274"/>
      <c r="N42" s="502"/>
      <c r="O42" s="504"/>
      <c r="P42" s="493"/>
      <c r="Q42" s="502"/>
      <c r="R42" s="504"/>
      <c r="S42" s="493"/>
      <c r="T42" s="497"/>
      <c r="U42" s="495"/>
      <c r="V42" s="108"/>
    </row>
    <row r="43" spans="2:22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26">
        <f>SUM(Q39:Q42)</f>
        <v>0</v>
      </c>
      <c r="R43" s="128" t="s">
        <v>17</v>
      </c>
      <c r="S43" s="127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2" ht="24.75" customHeight="1">
      <c r="B44" s="109"/>
      <c r="C44" s="6" t="s">
        <v>53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</row>
    <row r="47" spans="3:21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54">
    <mergeCell ref="T41:T42"/>
    <mergeCell ref="U41:U42"/>
    <mergeCell ref="N41:N42"/>
    <mergeCell ref="O41:O42"/>
    <mergeCell ref="P41:P42"/>
    <mergeCell ref="Q41:Q42"/>
    <mergeCell ref="R41:R42"/>
    <mergeCell ref="B41:B42"/>
    <mergeCell ref="P36:U36"/>
    <mergeCell ref="E37:M37"/>
    <mergeCell ref="N37:U37"/>
    <mergeCell ref="E38:G38"/>
    <mergeCell ref="H38:J38"/>
    <mergeCell ref="K38:M38"/>
    <mergeCell ref="N38:P38"/>
    <mergeCell ref="Q38:S38"/>
    <mergeCell ref="S41:S42"/>
    <mergeCell ref="P32:U32"/>
    <mergeCell ref="P33:U33"/>
    <mergeCell ref="D34:I34"/>
    <mergeCell ref="P34:U34"/>
    <mergeCell ref="D35:I35"/>
    <mergeCell ref="P35:U35"/>
    <mergeCell ref="T16:T17"/>
    <mergeCell ref="U16:U17"/>
    <mergeCell ref="P28:Q28"/>
    <mergeCell ref="T28:U28"/>
    <mergeCell ref="P29:U29"/>
    <mergeCell ref="P31:U31"/>
    <mergeCell ref="P16:P17"/>
    <mergeCell ref="Q16:Q17"/>
    <mergeCell ref="E13:G13"/>
    <mergeCell ref="H13:J13"/>
    <mergeCell ref="K13:M13"/>
    <mergeCell ref="N13:P13"/>
    <mergeCell ref="Q13:S13"/>
    <mergeCell ref="R16:R17"/>
    <mergeCell ref="S16:S17"/>
    <mergeCell ref="B16:B17"/>
    <mergeCell ref="D9:I9"/>
    <mergeCell ref="P9:U9"/>
    <mergeCell ref="D10:I10"/>
    <mergeCell ref="P10:U10"/>
    <mergeCell ref="P11:U11"/>
    <mergeCell ref="E12:M12"/>
    <mergeCell ref="N12:U12"/>
    <mergeCell ref="N16:N17"/>
    <mergeCell ref="O16:O17"/>
    <mergeCell ref="P3:Q3"/>
    <mergeCell ref="T3:U3"/>
    <mergeCell ref="P4:U4"/>
    <mergeCell ref="P6:U6"/>
    <mergeCell ref="P7:U7"/>
    <mergeCell ref="P8:U8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3"/>
  <sheetViews>
    <sheetView workbookViewId="0" topLeftCell="A1">
      <selection activeCell="C34" sqref="C34:E34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25"/>
      <c r="N1" s="225"/>
    </row>
    <row r="2" spans="5:20" ht="18">
      <c r="E2" s="132" t="s">
        <v>56</v>
      </c>
      <c r="K2" s="18">
        <v>2020</v>
      </c>
      <c r="M2" s="225"/>
      <c r="N2" s="225"/>
      <c r="T2" s="5" t="s">
        <v>3</v>
      </c>
    </row>
    <row r="3" spans="2:32" ht="26.25" customHeight="1">
      <c r="B3"/>
      <c r="C3"/>
      <c r="D3"/>
      <c r="E3" s="2" t="str">
        <f>'Rozlosování-přehled'!N2</f>
        <v>VETERÁNI  II tř.</v>
      </c>
      <c r="F3"/>
      <c r="G3"/>
      <c r="H3"/>
      <c r="I3" s="133"/>
      <c r="J3" s="133"/>
      <c r="K3"/>
      <c r="L3"/>
      <c r="M3" s="228"/>
      <c r="N3" s="229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226" t="s">
        <v>1</v>
      </c>
      <c r="N4" s="227" t="s">
        <v>2</v>
      </c>
      <c r="T4" s="5" t="s">
        <v>3</v>
      </c>
      <c r="AE4" s="5" t="s">
        <v>57</v>
      </c>
    </row>
    <row r="5" spans="3:27" ht="15">
      <c r="C5" s="134" t="s">
        <v>4</v>
      </c>
      <c r="D5" s="135">
        <v>4</v>
      </c>
      <c r="E5" s="136" t="str">
        <f>IF(D5=1,N5,IF(D5=2,N6,IF(D5=3,N7,IF(D5=4,N8,IF(D5=5,N9,IF(D5=6,N10,IF(D5=7,#REF!,IF(D5=8,#REF!," "))))))))</f>
        <v>Proskovice</v>
      </c>
      <c r="F5"/>
      <c r="G5"/>
      <c r="H5"/>
      <c r="I5" s="137" t="s">
        <v>5</v>
      </c>
      <c r="J5" s="138"/>
      <c r="K5"/>
      <c r="L5"/>
      <c r="M5" s="230">
        <v>1</v>
      </c>
      <c r="N5" s="255" t="s">
        <v>88</v>
      </c>
      <c r="O5"/>
      <c r="P5" t="s">
        <v>6</v>
      </c>
      <c r="Q5" s="134">
        <v>1</v>
      </c>
      <c r="R5" s="134">
        <v>4</v>
      </c>
      <c r="S5" s="139"/>
      <c r="T5" s="134">
        <v>2</v>
      </c>
      <c r="U5" s="134">
        <v>3</v>
      </c>
      <c r="V5" s="139"/>
      <c r="Y5"/>
      <c r="Z5"/>
      <c r="AA5" s="5"/>
    </row>
    <row r="6" spans="2:31" ht="18" customHeight="1">
      <c r="B6" s="8"/>
      <c r="C6" s="140" t="s">
        <v>7</v>
      </c>
      <c r="D6" s="141"/>
      <c r="E6" s="142" t="s">
        <v>8</v>
      </c>
      <c r="F6" s="457" t="s">
        <v>9</v>
      </c>
      <c r="G6" s="458"/>
      <c r="H6" s="459"/>
      <c r="I6" s="143" t="s">
        <v>10</v>
      </c>
      <c r="J6" s="144" t="s">
        <v>11</v>
      </c>
      <c r="K6" s="145" t="s">
        <v>12</v>
      </c>
      <c r="L6" s="146"/>
      <c r="M6" s="230">
        <v>2</v>
      </c>
      <c r="N6" s="255" t="s">
        <v>98</v>
      </c>
      <c r="O6" s="146"/>
      <c r="P6" t="s">
        <v>13</v>
      </c>
      <c r="Q6" s="134">
        <v>4</v>
      </c>
      <c r="R6" s="134">
        <v>3</v>
      </c>
      <c r="S6" s="139"/>
      <c r="T6" s="134">
        <v>1</v>
      </c>
      <c r="U6" s="134">
        <v>2</v>
      </c>
      <c r="V6" s="139"/>
      <c r="Y6"/>
      <c r="Z6"/>
      <c r="AA6" s="5"/>
      <c r="AC6" s="457" t="s">
        <v>9</v>
      </c>
      <c r="AD6" s="458"/>
      <c r="AE6" s="459"/>
    </row>
    <row r="7" spans="2:31" ht="18" customHeight="1">
      <c r="B7" s="9" t="s">
        <v>14</v>
      </c>
      <c r="C7" s="147"/>
      <c r="D7" s="147"/>
      <c r="E7" s="147"/>
      <c r="F7" s="147"/>
      <c r="G7" s="147"/>
      <c r="H7" s="147"/>
      <c r="I7" s="148"/>
      <c r="J7" s="148"/>
      <c r="K7" s="279"/>
      <c r="L7"/>
      <c r="M7" s="230">
        <v>3</v>
      </c>
      <c r="N7" s="255" t="s">
        <v>97</v>
      </c>
      <c r="O7"/>
      <c r="P7" s="306" t="s">
        <v>15</v>
      </c>
      <c r="Q7" s="307">
        <v>2</v>
      </c>
      <c r="R7" s="307">
        <v>4</v>
      </c>
      <c r="S7" s="308"/>
      <c r="T7" s="307">
        <v>3</v>
      </c>
      <c r="U7" s="307">
        <v>1</v>
      </c>
      <c r="V7" s="308"/>
      <c r="Y7"/>
      <c r="Z7"/>
      <c r="AA7" s="5"/>
      <c r="AC7" s="147"/>
      <c r="AD7" s="147"/>
      <c r="AE7" s="147"/>
    </row>
    <row r="8" spans="2:31" ht="18" customHeight="1">
      <c r="B8" s="10" t="s">
        <v>116</v>
      </c>
      <c r="C8" s="280" t="str">
        <f>N5</f>
        <v>Nová Bělá</v>
      </c>
      <c r="D8" s="281" t="s">
        <v>16</v>
      </c>
      <c r="E8" s="282" t="str">
        <f>N8</f>
        <v>Proskovice</v>
      </c>
      <c r="F8" s="160">
        <v>2</v>
      </c>
      <c r="G8" s="223" t="s">
        <v>17</v>
      </c>
      <c r="H8" s="161">
        <v>1</v>
      </c>
      <c r="I8" s="283">
        <v>2</v>
      </c>
      <c r="J8" s="284">
        <v>1</v>
      </c>
      <c r="K8" s="375" t="s">
        <v>123</v>
      </c>
      <c r="L8"/>
      <c r="M8" s="230">
        <v>4</v>
      </c>
      <c r="N8" s="255" t="s">
        <v>114</v>
      </c>
      <c r="O8"/>
      <c r="P8" t="s">
        <v>18</v>
      </c>
      <c r="Q8" s="134">
        <f>R5</f>
        <v>4</v>
      </c>
      <c r="R8" s="134">
        <f>Q5</f>
        <v>1</v>
      </c>
      <c r="S8" s="139"/>
      <c r="T8" s="134">
        <f>U5</f>
        <v>3</v>
      </c>
      <c r="U8" s="134">
        <f>T5</f>
        <v>2</v>
      </c>
      <c r="V8" s="139"/>
      <c r="Y8"/>
      <c r="Z8"/>
      <c r="AA8" s="5"/>
      <c r="AC8" s="160" t="s">
        <v>30</v>
      </c>
      <c r="AD8" s="223" t="s">
        <v>17</v>
      </c>
      <c r="AE8" s="161" t="s">
        <v>30</v>
      </c>
    </row>
    <row r="9" spans="2:31" ht="15.75">
      <c r="B9" s="11"/>
      <c r="C9" s="269" t="str">
        <f>N6</f>
        <v>Trnávka</v>
      </c>
      <c r="D9" s="270" t="s">
        <v>16</v>
      </c>
      <c r="E9" s="271" t="str">
        <f>N7</f>
        <v>Štramberk</v>
      </c>
      <c r="F9" s="162">
        <v>1</v>
      </c>
      <c r="G9" s="224" t="s">
        <v>17</v>
      </c>
      <c r="H9" s="163">
        <v>2</v>
      </c>
      <c r="I9" s="250">
        <v>1</v>
      </c>
      <c r="J9" s="251">
        <v>2</v>
      </c>
      <c r="K9" s="376" t="s">
        <v>123</v>
      </c>
      <c r="L9"/>
      <c r="M9" s="230"/>
      <c r="N9" s="255"/>
      <c r="O9"/>
      <c r="P9" t="s">
        <v>19</v>
      </c>
      <c r="Q9" s="134">
        <f>R6</f>
        <v>3</v>
      </c>
      <c r="R9" s="134">
        <f>Q6</f>
        <v>4</v>
      </c>
      <c r="S9" s="139"/>
      <c r="T9" s="134">
        <f>U6</f>
        <v>2</v>
      </c>
      <c r="U9" s="134">
        <f>T6</f>
        <v>1</v>
      </c>
      <c r="V9" s="139"/>
      <c r="Y9"/>
      <c r="Z9"/>
      <c r="AA9" s="5"/>
      <c r="AC9" s="162" t="s">
        <v>30</v>
      </c>
      <c r="AD9" s="224" t="s">
        <v>17</v>
      </c>
      <c r="AE9" s="163" t="s">
        <v>30</v>
      </c>
    </row>
    <row r="10" spans="2:31" ht="18" customHeight="1">
      <c r="B10" s="12" t="s">
        <v>20</v>
      </c>
      <c r="C10" s="272"/>
      <c r="D10" s="272"/>
      <c r="E10" s="272"/>
      <c r="F10" s="149"/>
      <c r="G10" s="150"/>
      <c r="H10" s="149"/>
      <c r="I10" s="252"/>
      <c r="J10" s="252"/>
      <c r="K10" s="253"/>
      <c r="L10"/>
      <c r="M10" s="230"/>
      <c r="N10" s="255"/>
      <c r="O10"/>
      <c r="P10" t="s">
        <v>89</v>
      </c>
      <c r="Q10" s="134">
        <f>R7</f>
        <v>4</v>
      </c>
      <c r="R10" s="134">
        <f>Q7</f>
        <v>2</v>
      </c>
      <c r="S10" s="139"/>
      <c r="T10" s="134">
        <f>U7</f>
        <v>1</v>
      </c>
      <c r="U10" s="134">
        <f>T7</f>
        <v>3</v>
      </c>
      <c r="V10" s="139"/>
      <c r="Y10"/>
      <c r="Z10"/>
      <c r="AC10" s="149"/>
      <c r="AD10" s="150"/>
      <c r="AE10" s="149"/>
    </row>
    <row r="11" spans="2:31" ht="18" customHeight="1">
      <c r="B11" s="10" t="s">
        <v>117</v>
      </c>
      <c r="C11" s="280" t="str">
        <f>N8</f>
        <v>Proskovice</v>
      </c>
      <c r="D11" s="281" t="s">
        <v>16</v>
      </c>
      <c r="E11" s="282" t="str">
        <f>N7</f>
        <v>Štramberk</v>
      </c>
      <c r="F11" s="160">
        <v>0</v>
      </c>
      <c r="G11" s="223" t="s">
        <v>17</v>
      </c>
      <c r="H11" s="161">
        <v>3</v>
      </c>
      <c r="I11" s="283">
        <v>0</v>
      </c>
      <c r="J11" s="284">
        <v>2</v>
      </c>
      <c r="K11" s="375" t="s">
        <v>137</v>
      </c>
      <c r="L11"/>
      <c r="M11" s="228"/>
      <c r="N11" s="255"/>
      <c r="O11"/>
      <c r="P11"/>
      <c r="Q11"/>
      <c r="R11"/>
      <c r="S11"/>
      <c r="T11"/>
      <c r="U11"/>
      <c r="V11"/>
      <c r="W11"/>
      <c r="X11"/>
      <c r="Y11"/>
      <c r="Z11"/>
      <c r="AC11" s="160" t="s">
        <v>30</v>
      </c>
      <c r="AD11" s="223" t="s">
        <v>17</v>
      </c>
      <c r="AE11" s="161" t="s">
        <v>30</v>
      </c>
    </row>
    <row r="12" spans="2:31" ht="15.75">
      <c r="B12" s="11"/>
      <c r="C12" s="269" t="str">
        <f>N5</f>
        <v>Nová Bělá</v>
      </c>
      <c r="D12" s="270" t="s">
        <v>16</v>
      </c>
      <c r="E12" s="271" t="str">
        <f>N6</f>
        <v>Trnávka</v>
      </c>
      <c r="F12" s="162">
        <v>3</v>
      </c>
      <c r="G12" s="224" t="s">
        <v>17</v>
      </c>
      <c r="H12" s="163">
        <v>0</v>
      </c>
      <c r="I12" s="250">
        <v>2</v>
      </c>
      <c r="J12" s="251">
        <v>1</v>
      </c>
      <c r="K12" s="376" t="s">
        <v>123</v>
      </c>
      <c r="L12"/>
      <c r="M12" s="228"/>
      <c r="N12" s="255" t="s">
        <v>98</v>
      </c>
      <c r="O12"/>
      <c r="P12" s="230"/>
      <c r="Q12"/>
      <c r="R12"/>
      <c r="S12"/>
      <c r="T12"/>
      <c r="U12"/>
      <c r="V12"/>
      <c r="W12"/>
      <c r="X12"/>
      <c r="Y12"/>
      <c r="AC12" s="162" t="s">
        <v>30</v>
      </c>
      <c r="AD12" s="224" t="s">
        <v>17</v>
      </c>
      <c r="AE12" s="163" t="s">
        <v>30</v>
      </c>
    </row>
    <row r="13" spans="2:31" ht="18" customHeight="1">
      <c r="B13" s="12" t="s">
        <v>21</v>
      </c>
      <c r="C13" s="272"/>
      <c r="D13" s="272"/>
      <c r="E13" s="272"/>
      <c r="F13" s="149"/>
      <c r="G13" s="150"/>
      <c r="H13" s="149"/>
      <c r="I13" s="252"/>
      <c r="J13" s="252"/>
      <c r="K13" s="254"/>
      <c r="L13"/>
      <c r="M13" s="228"/>
      <c r="N13" s="255" t="s">
        <v>97</v>
      </c>
      <c r="O13"/>
      <c r="P13" s="230"/>
      <c r="Q13"/>
      <c r="R13"/>
      <c r="S13"/>
      <c r="T13"/>
      <c r="U13"/>
      <c r="V13"/>
      <c r="W13"/>
      <c r="X13"/>
      <c r="Y13"/>
      <c r="AC13" s="149"/>
      <c r="AD13" s="150"/>
      <c r="AE13" s="149"/>
    </row>
    <row r="14" spans="2:31" ht="18" customHeight="1">
      <c r="B14" s="10" t="s">
        <v>118</v>
      </c>
      <c r="C14" s="280" t="str">
        <f>N6</f>
        <v>Trnávka</v>
      </c>
      <c r="D14" s="281" t="s">
        <v>16</v>
      </c>
      <c r="E14" s="282" t="str">
        <f>N8</f>
        <v>Proskovice</v>
      </c>
      <c r="F14" s="160">
        <v>1</v>
      </c>
      <c r="G14" s="223" t="s">
        <v>17</v>
      </c>
      <c r="H14" s="161">
        <v>2</v>
      </c>
      <c r="I14" s="283">
        <v>1</v>
      </c>
      <c r="J14" s="284">
        <v>2</v>
      </c>
      <c r="K14" s="375" t="s">
        <v>123</v>
      </c>
      <c r="L14"/>
      <c r="M14" s="228"/>
      <c r="N14" s="255" t="s">
        <v>88</v>
      </c>
      <c r="O14"/>
      <c r="P14" s="230"/>
      <c r="Q14"/>
      <c r="R14"/>
      <c r="S14"/>
      <c r="T14"/>
      <c r="U14"/>
      <c r="V14"/>
      <c r="W14"/>
      <c r="X14"/>
      <c r="Y14"/>
      <c r="Z14"/>
      <c r="AC14" s="160" t="s">
        <v>30</v>
      </c>
      <c r="AD14" s="223" t="s">
        <v>17</v>
      </c>
      <c r="AE14" s="161" t="s">
        <v>30</v>
      </c>
    </row>
    <row r="15" spans="2:31" ht="15.75">
      <c r="B15" s="11"/>
      <c r="C15" s="269" t="str">
        <f>N7</f>
        <v>Štramberk</v>
      </c>
      <c r="D15" s="270" t="s">
        <v>16</v>
      </c>
      <c r="E15" s="271" t="str">
        <f>N5</f>
        <v>Nová Bělá</v>
      </c>
      <c r="F15" s="162">
        <v>1</v>
      </c>
      <c r="G15" s="224" t="s">
        <v>17</v>
      </c>
      <c r="H15" s="163">
        <v>2</v>
      </c>
      <c r="I15" s="250">
        <v>1</v>
      </c>
      <c r="J15" s="251">
        <v>2</v>
      </c>
      <c r="K15" s="376" t="s">
        <v>123</v>
      </c>
      <c r="L15"/>
      <c r="M15" s="228"/>
      <c r="N15" s="255" t="s">
        <v>114</v>
      </c>
      <c r="O15"/>
      <c r="P15" s="230"/>
      <c r="Q15"/>
      <c r="R15"/>
      <c r="S15"/>
      <c r="T15"/>
      <c r="U15"/>
      <c r="V15"/>
      <c r="W15"/>
      <c r="X15"/>
      <c r="Y15"/>
      <c r="Z15"/>
      <c r="AA15" s="13"/>
      <c r="AC15" s="162" t="s">
        <v>30</v>
      </c>
      <c r="AD15" s="224" t="s">
        <v>17</v>
      </c>
      <c r="AE15" s="163" t="s">
        <v>30</v>
      </c>
    </row>
    <row r="16" spans="2:31" ht="18" customHeight="1" hidden="1">
      <c r="B16" s="12" t="s">
        <v>22</v>
      </c>
      <c r="C16" s="272"/>
      <c r="D16" s="272"/>
      <c r="E16" s="272"/>
      <c r="F16" s="149"/>
      <c r="G16" s="150"/>
      <c r="H16" s="149"/>
      <c r="I16" s="252"/>
      <c r="J16" s="252"/>
      <c r="K16" s="253"/>
      <c r="L16"/>
      <c r="M16" s="228"/>
      <c r="N16" s="255"/>
      <c r="O16"/>
      <c r="P16"/>
      <c r="Q16"/>
      <c r="R16"/>
      <c r="S16"/>
      <c r="T16"/>
      <c r="U16"/>
      <c r="V16"/>
      <c r="W16"/>
      <c r="X16"/>
      <c r="Y16"/>
      <c r="Z16"/>
      <c r="AA16" s="13"/>
      <c r="AC16" s="149"/>
      <c r="AD16" s="150"/>
      <c r="AE16" s="149"/>
    </row>
    <row r="17" spans="2:31" ht="18" customHeight="1" hidden="1">
      <c r="B17" s="10" t="s">
        <v>94</v>
      </c>
      <c r="C17" s="280" t="str">
        <f>E8</f>
        <v>Proskovice</v>
      </c>
      <c r="D17" s="281" t="s">
        <v>16</v>
      </c>
      <c r="E17" s="282" t="str">
        <f>C8</f>
        <v>Nová Bělá</v>
      </c>
      <c r="F17" s="160" t="s">
        <v>30</v>
      </c>
      <c r="G17" s="223" t="s">
        <v>17</v>
      </c>
      <c r="H17" s="161" t="s">
        <v>30</v>
      </c>
      <c r="I17" s="283"/>
      <c r="J17" s="284"/>
      <c r="K17" s="344"/>
      <c r="L17"/>
      <c r="M17" s="228"/>
      <c r="N17" s="255"/>
      <c r="O17"/>
      <c r="P17"/>
      <c r="Q17"/>
      <c r="R17"/>
      <c r="S17"/>
      <c r="T17"/>
      <c r="U17"/>
      <c r="V17"/>
      <c r="W17"/>
      <c r="X17"/>
      <c r="Y17"/>
      <c r="Z17"/>
      <c r="AC17" s="160" t="s">
        <v>30</v>
      </c>
      <c r="AD17" s="223" t="s">
        <v>17</v>
      </c>
      <c r="AE17" s="161" t="s">
        <v>30</v>
      </c>
    </row>
    <row r="18" spans="2:31" ht="15.75" hidden="1">
      <c r="B18" s="11"/>
      <c r="C18" s="269" t="str">
        <f>E9</f>
        <v>Štramberk</v>
      </c>
      <c r="D18" s="270" t="s">
        <v>16</v>
      </c>
      <c r="E18" s="271" t="str">
        <f>C9</f>
        <v>Trnávka</v>
      </c>
      <c r="F18" s="162" t="s">
        <v>30</v>
      </c>
      <c r="G18" s="224" t="s">
        <v>17</v>
      </c>
      <c r="H18" s="163" t="s">
        <v>30</v>
      </c>
      <c r="I18" s="250"/>
      <c r="J18" s="251"/>
      <c r="K18" s="343"/>
      <c r="L18"/>
      <c r="M18" s="228"/>
      <c r="N18" s="228"/>
      <c r="O18"/>
      <c r="P18"/>
      <c r="Q18"/>
      <c r="R18"/>
      <c r="S18"/>
      <c r="T18"/>
      <c r="U18"/>
      <c r="V18"/>
      <c r="W18"/>
      <c r="X18"/>
      <c r="Y18"/>
      <c r="Z18"/>
      <c r="AC18" s="162" t="s">
        <v>30</v>
      </c>
      <c r="AD18" s="224" t="s">
        <v>17</v>
      </c>
      <c r="AE18" s="163" t="s">
        <v>30</v>
      </c>
    </row>
    <row r="19" spans="2:31" ht="15.75" hidden="1">
      <c r="B19" s="12" t="s">
        <v>23</v>
      </c>
      <c r="C19" s="272"/>
      <c r="D19" s="272"/>
      <c r="E19" s="272"/>
      <c r="F19" s="149"/>
      <c r="G19" s="150"/>
      <c r="H19" s="149"/>
      <c r="I19" s="252"/>
      <c r="J19" s="252"/>
      <c r="K19" s="254"/>
      <c r="L19"/>
      <c r="M19" s="228"/>
      <c r="N19" s="228"/>
      <c r="O19"/>
      <c r="P19"/>
      <c r="Q19"/>
      <c r="R19"/>
      <c r="S19"/>
      <c r="T19"/>
      <c r="U19"/>
      <c r="V19"/>
      <c r="W19"/>
      <c r="X19"/>
      <c r="Y19"/>
      <c r="Z19"/>
      <c r="AC19" s="149"/>
      <c r="AD19" s="150"/>
      <c r="AE19" s="149"/>
    </row>
    <row r="20" spans="2:31" ht="15.75" hidden="1">
      <c r="B20" s="10" t="s">
        <v>95</v>
      </c>
      <c r="C20" s="280" t="str">
        <f>E11</f>
        <v>Štramberk</v>
      </c>
      <c r="D20" s="281" t="s">
        <v>16</v>
      </c>
      <c r="E20" s="282" t="str">
        <f>C11</f>
        <v>Proskovice</v>
      </c>
      <c r="F20" s="160" t="s">
        <v>30</v>
      </c>
      <c r="G20" s="223" t="s">
        <v>17</v>
      </c>
      <c r="H20" s="161" t="s">
        <v>30</v>
      </c>
      <c r="I20" s="283"/>
      <c r="J20" s="284"/>
      <c r="K20" s="34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C20" s="160" t="s">
        <v>30</v>
      </c>
      <c r="AD20" s="223" t="s">
        <v>17</v>
      </c>
      <c r="AE20" s="161" t="s">
        <v>30</v>
      </c>
    </row>
    <row r="21" spans="2:31" ht="15.75" hidden="1">
      <c r="B21" s="14"/>
      <c r="C21" s="269" t="str">
        <f>E12</f>
        <v>Trnávka</v>
      </c>
      <c r="D21" s="270" t="s">
        <v>16</v>
      </c>
      <c r="E21" s="271" t="str">
        <f>C12</f>
        <v>Nová Bělá</v>
      </c>
      <c r="F21" s="162" t="s">
        <v>30</v>
      </c>
      <c r="G21" s="224" t="s">
        <v>17</v>
      </c>
      <c r="H21" s="163" t="s">
        <v>30</v>
      </c>
      <c r="I21" s="250"/>
      <c r="J21" s="251"/>
      <c r="K21" s="34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C21" s="162" t="s">
        <v>30</v>
      </c>
      <c r="AD21" s="224" t="s">
        <v>17</v>
      </c>
      <c r="AE21" s="163" t="s">
        <v>30</v>
      </c>
    </row>
    <row r="22" spans="2:31" ht="15.75" hidden="1">
      <c r="B22" s="12" t="s">
        <v>90</v>
      </c>
      <c r="C22" s="272"/>
      <c r="D22" s="272"/>
      <c r="E22" s="272"/>
      <c r="F22" s="237"/>
      <c r="G22" s="238"/>
      <c r="H22" s="237"/>
      <c r="I22" s="252"/>
      <c r="J22" s="252"/>
      <c r="K22" s="25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C22" s="237"/>
      <c r="AD22" s="238"/>
      <c r="AE22" s="237"/>
    </row>
    <row r="23" spans="2:31" ht="15.75" hidden="1">
      <c r="B23" s="311" t="s">
        <v>96</v>
      </c>
      <c r="C23" s="280" t="str">
        <f>E14</f>
        <v>Proskovice</v>
      </c>
      <c r="D23" s="281" t="s">
        <v>16</v>
      </c>
      <c r="E23" s="282" t="str">
        <f>C14</f>
        <v>Trnávka</v>
      </c>
      <c r="F23" s="160" t="s">
        <v>30</v>
      </c>
      <c r="G23" s="223" t="s">
        <v>17</v>
      </c>
      <c r="H23" s="161" t="s">
        <v>30</v>
      </c>
      <c r="I23" s="283"/>
      <c r="J23" s="284"/>
      <c r="K23" s="34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C23" s="160" t="s">
        <v>30</v>
      </c>
      <c r="AD23" s="223" t="s">
        <v>17</v>
      </c>
      <c r="AE23" s="161" t="s">
        <v>30</v>
      </c>
    </row>
    <row r="24" spans="2:31" ht="15.75" hidden="1">
      <c r="B24" s="312"/>
      <c r="C24" s="269" t="str">
        <f>E15</f>
        <v>Nová Bělá</v>
      </c>
      <c r="D24" s="270" t="s">
        <v>16</v>
      </c>
      <c r="E24" s="271" t="str">
        <f>C15</f>
        <v>Štramberk</v>
      </c>
      <c r="F24" s="162" t="s">
        <v>30</v>
      </c>
      <c r="G24" s="224" t="s">
        <v>17</v>
      </c>
      <c r="H24" s="163" t="s">
        <v>30</v>
      </c>
      <c r="I24" s="250"/>
      <c r="J24" s="251"/>
      <c r="K24" s="343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162" t="s">
        <v>30</v>
      </c>
      <c r="AD24" s="224" t="s">
        <v>17</v>
      </c>
      <c r="AE24" s="163" t="s">
        <v>30</v>
      </c>
    </row>
    <row r="25" spans="2:31" ht="15.75">
      <c r="B25" s="234"/>
      <c r="C25" s="309"/>
      <c r="D25" s="310"/>
      <c r="E25" s="309"/>
      <c r="F25" s="237"/>
      <c r="G25" s="238"/>
      <c r="H25" s="237"/>
      <c r="I25" s="239"/>
      <c r="J25" s="239"/>
      <c r="K25" s="24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237"/>
      <c r="AD25" s="238"/>
      <c r="AE25" s="237"/>
    </row>
    <row r="26" spans="2:31" ht="6.75" customHeight="1">
      <c r="B26" s="234"/>
      <c r="C26" s="235"/>
      <c r="D26" s="236"/>
      <c r="E26" s="235"/>
      <c r="F26" s="237"/>
      <c r="G26" s="238"/>
      <c r="H26" s="237"/>
      <c r="I26" s="239"/>
      <c r="J26" s="239"/>
      <c r="K26" s="24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237"/>
      <c r="AD26" s="238"/>
      <c r="AE26" s="237"/>
    </row>
    <row r="27" spans="3:8" ht="15.75">
      <c r="C27" s="256" t="s">
        <v>78</v>
      </c>
      <c r="D27" s="256"/>
      <c r="E27" s="256" t="s">
        <v>91</v>
      </c>
      <c r="H27" s="117"/>
    </row>
    <row r="28" spans="3:9" ht="15">
      <c r="C28" s="244"/>
      <c r="I28" s="5"/>
    </row>
    <row r="29" spans="3:9" ht="15">
      <c r="C29" s="244"/>
      <c r="I29" s="5"/>
    </row>
    <row r="30" spans="3:22" ht="15">
      <c r="C30" s="347" t="s">
        <v>114</v>
      </c>
      <c r="E30" s="77" t="s">
        <v>115</v>
      </c>
      <c r="I30" s="5"/>
      <c r="P30"/>
      <c r="Q30"/>
      <c r="R30"/>
      <c r="S30"/>
      <c r="T30"/>
      <c r="U30"/>
      <c r="V30"/>
    </row>
    <row r="31" spans="3:9" ht="15">
      <c r="C31" s="244"/>
      <c r="I31" s="5"/>
    </row>
    <row r="32" spans="3:9" ht="15">
      <c r="C32" s="244"/>
      <c r="I32" s="5"/>
    </row>
    <row r="33" spans="3:9" ht="15">
      <c r="C33" s="244"/>
      <c r="I33" s="5"/>
    </row>
    <row r="34" spans="3:9" ht="15">
      <c r="C34" s="244"/>
      <c r="I34" s="5"/>
    </row>
    <row r="35" spans="3:9" ht="15">
      <c r="C35" s="244"/>
      <c r="I35" s="5"/>
    </row>
    <row r="36" spans="3:9" ht="15">
      <c r="C36" s="244"/>
      <c r="I36" s="5"/>
    </row>
    <row r="37" spans="3:9" ht="15">
      <c r="C37" s="244"/>
      <c r="I37" s="5"/>
    </row>
    <row r="38" spans="3:9" ht="15">
      <c r="C38" s="244"/>
      <c r="I38" s="5"/>
    </row>
    <row r="39" spans="3:9" ht="15">
      <c r="C39" s="244"/>
      <c r="I39" s="5"/>
    </row>
    <row r="40" spans="3:9" ht="15">
      <c r="C40" s="244"/>
      <c r="I40" s="5"/>
    </row>
    <row r="41" spans="3:9" ht="15">
      <c r="C41" s="244"/>
      <c r="I41" s="5"/>
    </row>
    <row r="42" spans="3:9" ht="15">
      <c r="C42" s="244"/>
      <c r="I42" s="5"/>
    </row>
    <row r="43" spans="3:9" ht="15">
      <c r="C43" s="244"/>
      <c r="I43" s="5"/>
    </row>
  </sheetData>
  <sheetProtection selectLockedCells="1"/>
  <mergeCells count="2">
    <mergeCell ref="F6:H6"/>
    <mergeCell ref="AC6:AE6"/>
  </mergeCells>
  <conditionalFormatting sqref="C8:E26">
    <cfRule type="cellIs" priority="7" dxfId="22" operator="equal" stopIfTrue="1">
      <formula>$E$5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9" r:id="rId3"/>
  <colBreaks count="1" manualBreakCount="1">
    <brk id="11" max="2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17"/>
  <sheetViews>
    <sheetView zoomScalePageLayoutView="0" workbookViewId="0" topLeftCell="A1">
      <selection activeCell="AA36" sqref="AA36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3.7109375" style="17" customWidth="1"/>
    <col min="7" max="7" width="2.7109375" style="17" customWidth="1"/>
    <col min="8" max="9" width="13.7109375" style="17" customWidth="1"/>
    <col min="10" max="10" width="3.00390625" style="17" customWidth="1"/>
    <col min="11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8:14" ht="18">
      <c r="H2" s="303" t="s">
        <v>87</v>
      </c>
      <c r="L2" s="304">
        <f>'Utkání-výsledky'!K2</f>
        <v>2020</v>
      </c>
      <c r="N2" s="333" t="s">
        <v>109</v>
      </c>
    </row>
    <row r="3" ht="22.5" customHeight="1">
      <c r="N3" s="233"/>
    </row>
    <row r="4" spans="2:27" ht="33" customHeight="1">
      <c r="B4" s="19" t="str">
        <f>'Utkání-výsledky'!B8</f>
        <v>3.6.</v>
      </c>
      <c r="C4" s="151" t="str">
        <f>Q4</f>
        <v>Nová Bělá</v>
      </c>
      <c r="D4" s="157" t="s">
        <v>16</v>
      </c>
      <c r="E4" s="334" t="str">
        <f>Q7</f>
        <v>Proskovice</v>
      </c>
      <c r="F4" s="151" t="str">
        <f>Q5</f>
        <v>Trnávka</v>
      </c>
      <c r="G4" s="157" t="s">
        <v>16</v>
      </c>
      <c r="H4" s="334" t="str">
        <f>Q6</f>
        <v>Štramberk</v>
      </c>
      <c r="I4" s="155"/>
      <c r="J4" s="157" t="s">
        <v>16</v>
      </c>
      <c r="K4" s="156"/>
      <c r="L4" s="23"/>
      <c r="M4" s="21" t="s">
        <v>16</v>
      </c>
      <c r="N4" s="22"/>
      <c r="P4" s="24">
        <v>1</v>
      </c>
      <c r="Q4" s="25" t="str">
        <f>'Utkání-výsledky'!N5</f>
        <v>Nová Bělá</v>
      </c>
      <c r="S4" t="str">
        <f>'Utkání-výsledky'!P5</f>
        <v>1.kolo.</v>
      </c>
      <c r="T4" s="134">
        <f>'Utkání-výsledky'!Q5</f>
        <v>1</v>
      </c>
      <c r="U4" s="134">
        <f>'Utkání-výsledky'!R5</f>
        <v>4</v>
      </c>
      <c r="V4" s="139"/>
      <c r="W4" s="134">
        <f>'Utkání-výsledky'!T5</f>
        <v>2</v>
      </c>
      <c r="X4" s="134">
        <f>'Utkání-výsledky'!U5</f>
        <v>3</v>
      </c>
      <c r="Y4" s="139"/>
      <c r="Z4" s="134"/>
      <c r="AA4" s="134"/>
    </row>
    <row r="5" spans="2:27" ht="33" customHeight="1">
      <c r="B5" s="26"/>
      <c r="C5" s="151"/>
      <c r="D5" s="158" t="s">
        <v>16</v>
      </c>
      <c r="E5" s="334"/>
      <c r="F5" s="151"/>
      <c r="G5" s="158" t="s">
        <v>16</v>
      </c>
      <c r="H5" s="334"/>
      <c r="I5" s="153"/>
      <c r="J5" s="158" t="s">
        <v>16</v>
      </c>
      <c r="K5" s="154"/>
      <c r="L5" s="30"/>
      <c r="M5" s="28"/>
      <c r="N5" s="29"/>
      <c r="P5" s="24">
        <v>2</v>
      </c>
      <c r="Q5" s="25" t="str">
        <f>'Utkání-výsledky'!N6</f>
        <v>Trnávka</v>
      </c>
      <c r="S5" t="str">
        <f>'Utkání-výsledky'!P6</f>
        <v>2.kolo.</v>
      </c>
      <c r="T5" s="134">
        <f>'Utkání-výsledky'!Q6</f>
        <v>4</v>
      </c>
      <c r="U5" s="134">
        <f>'Utkání-výsledky'!R6</f>
        <v>3</v>
      </c>
      <c r="V5" s="139"/>
      <c r="W5" s="134">
        <f>'Utkání-výsledky'!T6</f>
        <v>1</v>
      </c>
      <c r="X5" s="134">
        <f>'Utkání-výsledky'!U6</f>
        <v>2</v>
      </c>
      <c r="Y5" s="139"/>
      <c r="Z5" s="134"/>
      <c r="AA5" s="134"/>
    </row>
    <row r="6" spans="2:27" ht="33" customHeight="1">
      <c r="B6" s="31" t="str">
        <f>'Utkání-výsledky'!B11</f>
        <v>10.6.</v>
      </c>
      <c r="C6" s="151" t="str">
        <f>Q7</f>
        <v>Proskovice</v>
      </c>
      <c r="D6" s="157" t="s">
        <v>16</v>
      </c>
      <c r="E6" s="334" t="str">
        <f>Q6</f>
        <v>Štramberk</v>
      </c>
      <c r="F6" s="151" t="str">
        <f>Q4</f>
        <v>Nová Bělá</v>
      </c>
      <c r="G6" s="157" t="s">
        <v>16</v>
      </c>
      <c r="H6" s="334" t="str">
        <f>Q5</f>
        <v>Trnávka</v>
      </c>
      <c r="I6" s="155"/>
      <c r="J6" s="157" t="s">
        <v>16</v>
      </c>
      <c r="K6" s="156"/>
      <c r="L6" s="34"/>
      <c r="M6" s="32" t="s">
        <v>16</v>
      </c>
      <c r="N6" s="33"/>
      <c r="P6" s="24">
        <v>3</v>
      </c>
      <c r="Q6" s="25" t="str">
        <f>'Utkání-výsledky'!N7</f>
        <v>Štramberk</v>
      </c>
      <c r="S6" t="str">
        <f>'Utkání-výsledky'!P7</f>
        <v>3.kolo.</v>
      </c>
      <c r="T6" s="134">
        <f>'Utkání-výsledky'!Q7</f>
        <v>2</v>
      </c>
      <c r="U6" s="134">
        <f>'Utkání-výsledky'!R7</f>
        <v>4</v>
      </c>
      <c r="V6" s="139"/>
      <c r="W6" s="134">
        <f>'Utkání-výsledky'!T7</f>
        <v>3</v>
      </c>
      <c r="X6" s="134">
        <f>'Utkání-výsledky'!U7</f>
        <v>1</v>
      </c>
      <c r="Y6" s="139"/>
      <c r="Z6" s="134"/>
      <c r="AA6" s="134"/>
    </row>
    <row r="7" spans="2:27" ht="33" customHeight="1">
      <c r="B7" s="35"/>
      <c r="C7" s="151"/>
      <c r="D7" s="158" t="s">
        <v>16</v>
      </c>
      <c r="E7" s="334"/>
      <c r="F7" s="151"/>
      <c r="G7" s="158" t="s">
        <v>16</v>
      </c>
      <c r="H7" s="334"/>
      <c r="I7" s="153"/>
      <c r="J7" s="158" t="s">
        <v>16</v>
      </c>
      <c r="K7" s="154"/>
      <c r="L7" s="38"/>
      <c r="M7" s="36" t="s">
        <v>16</v>
      </c>
      <c r="N7" s="37"/>
      <c r="P7" s="24">
        <v>4</v>
      </c>
      <c r="Q7" s="25" t="str">
        <f>'Utkání-výsledky'!N8</f>
        <v>Proskovice</v>
      </c>
      <c r="S7" s="348" t="str">
        <f>'Utkání-výsledky'!P8</f>
        <v>4.kolo.</v>
      </c>
      <c r="T7" s="349">
        <f>'Utkání-výsledky'!Q8</f>
        <v>4</v>
      </c>
      <c r="U7" s="349">
        <f>'Utkání-výsledky'!R8</f>
        <v>1</v>
      </c>
      <c r="V7" s="350"/>
      <c r="W7" s="349">
        <f>'Utkání-výsledky'!T8</f>
        <v>3</v>
      </c>
      <c r="X7" s="349">
        <f>'Utkání-výsledky'!U8</f>
        <v>2</v>
      </c>
      <c r="Y7" s="350"/>
      <c r="Z7" s="349"/>
      <c r="AA7" s="134"/>
    </row>
    <row r="8" spans="2:27" ht="33" customHeight="1">
      <c r="B8" s="19" t="str">
        <f>'Utkání-výsledky'!B14</f>
        <v>17.6.</v>
      </c>
      <c r="C8" s="151" t="str">
        <f>Q5</f>
        <v>Trnávka</v>
      </c>
      <c r="D8" s="157" t="s">
        <v>16</v>
      </c>
      <c r="E8" s="334" t="str">
        <f>Q7</f>
        <v>Proskovice</v>
      </c>
      <c r="F8" s="151" t="str">
        <f>Q6</f>
        <v>Štramberk</v>
      </c>
      <c r="G8" s="157" t="s">
        <v>16</v>
      </c>
      <c r="H8" s="334" t="str">
        <f>Q4</f>
        <v>Nová Bělá</v>
      </c>
      <c r="I8" s="155"/>
      <c r="J8" s="157" t="s">
        <v>16</v>
      </c>
      <c r="K8" s="156"/>
      <c r="L8" s="23"/>
      <c r="M8" s="32" t="s">
        <v>16</v>
      </c>
      <c r="N8" s="22"/>
      <c r="P8" s="24"/>
      <c r="Q8" s="25"/>
      <c r="S8" s="348" t="str">
        <f>'Utkání-výsledky'!P9</f>
        <v>5.kolo.</v>
      </c>
      <c r="T8" s="349">
        <f>'Utkání-výsledky'!Q9</f>
        <v>3</v>
      </c>
      <c r="U8" s="349">
        <f>'Utkání-výsledky'!R9</f>
        <v>4</v>
      </c>
      <c r="V8" s="350"/>
      <c r="W8" s="349">
        <f>'Utkání-výsledky'!T9</f>
        <v>2</v>
      </c>
      <c r="X8" s="349">
        <f>'Utkání-výsledky'!U9</f>
        <v>1</v>
      </c>
      <c r="Y8" s="350"/>
      <c r="Z8" s="349"/>
      <c r="AA8" s="134"/>
    </row>
    <row r="9" spans="2:27" ht="33" customHeight="1">
      <c r="B9" s="26"/>
      <c r="C9" s="151"/>
      <c r="D9" s="158" t="s">
        <v>16</v>
      </c>
      <c r="E9" s="334"/>
      <c r="F9" s="151"/>
      <c r="G9" s="158" t="s">
        <v>16</v>
      </c>
      <c r="H9" s="334"/>
      <c r="I9" s="153"/>
      <c r="J9" s="158" t="s">
        <v>16</v>
      </c>
      <c r="K9" s="154"/>
      <c r="L9" s="30"/>
      <c r="M9" s="36" t="s">
        <v>16</v>
      </c>
      <c r="N9" s="29"/>
      <c r="P9" s="24"/>
      <c r="Q9" s="25"/>
      <c r="S9" s="348" t="str">
        <f>'Utkání-výsledky'!P10</f>
        <v>6.kolo.</v>
      </c>
      <c r="T9" s="349">
        <f>'Utkání-výsledky'!Q10</f>
        <v>4</v>
      </c>
      <c r="U9" s="349">
        <f>'Utkání-výsledky'!R10</f>
        <v>2</v>
      </c>
      <c r="V9" s="350"/>
      <c r="W9" s="349">
        <f>'Utkání-výsledky'!T10</f>
        <v>1</v>
      </c>
      <c r="X9" s="349">
        <f>'Utkání-výsledky'!U10</f>
        <v>3</v>
      </c>
      <c r="Y9" s="350"/>
      <c r="Z9" s="349"/>
      <c r="AA9" s="134"/>
    </row>
    <row r="10" spans="2:17" ht="33" customHeight="1" hidden="1">
      <c r="B10" s="19" t="str">
        <f>'Utkání-výsledky'!B17</f>
        <v>30.5.</v>
      </c>
      <c r="C10" s="151" t="str">
        <f>E4</f>
        <v>Proskovice</v>
      </c>
      <c r="D10" s="157" t="s">
        <v>16</v>
      </c>
      <c r="E10" s="334" t="str">
        <f>C4</f>
        <v>Nová Bělá</v>
      </c>
      <c r="F10" s="151" t="str">
        <f>H4</f>
        <v>Štramberk</v>
      </c>
      <c r="G10" s="157" t="s">
        <v>16</v>
      </c>
      <c r="H10" s="334" t="str">
        <f>F4</f>
        <v>Trnávka</v>
      </c>
      <c r="I10" s="155"/>
      <c r="J10" s="157" t="s">
        <v>16</v>
      </c>
      <c r="K10" s="156"/>
      <c r="L10" s="34"/>
      <c r="M10" s="32" t="s">
        <v>16</v>
      </c>
      <c r="N10" s="33"/>
      <c r="P10" s="40" t="s">
        <v>24</v>
      </c>
      <c r="Q10" s="25"/>
    </row>
    <row r="11" spans="2:32" ht="33" customHeight="1" hidden="1">
      <c r="B11" s="26"/>
      <c r="C11" s="151"/>
      <c r="D11" s="158" t="s">
        <v>16</v>
      </c>
      <c r="E11" s="334"/>
      <c r="F11" s="151"/>
      <c r="G11" s="158" t="s">
        <v>16</v>
      </c>
      <c r="H11" s="334"/>
      <c r="I11" s="153"/>
      <c r="J11" s="158" t="s">
        <v>16</v>
      </c>
      <c r="K11" s="154"/>
      <c r="L11" s="39"/>
      <c r="M11" s="36" t="s">
        <v>16</v>
      </c>
      <c r="N11" s="29"/>
      <c r="P11" s="50"/>
      <c r="Q11" s="42" t="str">
        <f>IF(P11=1,Q4,IF(P11=2,Q5,IF(P11=3,Q6,IF(P11=4,Q7,IF(P11=5,Q8,IF(P11=6,Q9,IF(P11=7,Q10,IF(P11=8,#REF!," "))))))))</f>
        <v> </v>
      </c>
      <c r="AF11" s="42" t="str">
        <f>IF(P11=1,Q4,IF(P11=2,Q5,IF(P11=3,Q6,IF(P11=4,Q7,IF(P11=5,Q8,IF(P11=6,Q9,IF(P11=7,Q10,IF(P11=8,Q11," "))))))))</f>
        <v> </v>
      </c>
    </row>
    <row r="12" spans="2:17" ht="33" customHeight="1" hidden="1">
      <c r="B12" s="43" t="str">
        <f>'Utkání-výsledky'!B20</f>
        <v>6.6.</v>
      </c>
      <c r="C12" s="151" t="str">
        <f>E6</f>
        <v>Štramberk</v>
      </c>
      <c r="D12" s="157" t="s">
        <v>16</v>
      </c>
      <c r="E12" s="334" t="str">
        <f>C6</f>
        <v>Proskovice</v>
      </c>
      <c r="F12" s="151" t="str">
        <f>H6</f>
        <v>Trnávka</v>
      </c>
      <c r="G12" s="157" t="s">
        <v>16</v>
      </c>
      <c r="H12" s="334" t="str">
        <f>F6</f>
        <v>Nová Bělá</v>
      </c>
      <c r="I12" s="155"/>
      <c r="J12" s="157" t="s">
        <v>16</v>
      </c>
      <c r="K12" s="156"/>
      <c r="L12" s="23"/>
      <c r="M12" s="32" t="s">
        <v>16</v>
      </c>
      <c r="N12" s="22"/>
      <c r="P12" s="50"/>
      <c r="Q12" s="42" t="str">
        <f>IF(P12=1,Q4,IF(P12=2,Q5,IF(P12=3,Q6,IF(P12=4,Q7,IF(P12=5,Q8,IF(P12=6,Q9,IF(P12=7,#REF!,IF(P12=8,#REF!," "))))))))</f>
        <v> </v>
      </c>
    </row>
    <row r="13" spans="2:17" ht="33" customHeight="1" hidden="1">
      <c r="B13" s="26"/>
      <c r="C13" s="151"/>
      <c r="D13" s="158" t="s">
        <v>16</v>
      </c>
      <c r="E13" s="334"/>
      <c r="F13" s="152"/>
      <c r="G13" s="158" t="s">
        <v>16</v>
      </c>
      <c r="H13" s="334"/>
      <c r="I13" s="153"/>
      <c r="J13" s="158" t="s">
        <v>16</v>
      </c>
      <c r="K13" s="154"/>
      <c r="L13" s="30"/>
      <c r="M13" s="36" t="s">
        <v>16</v>
      </c>
      <c r="N13" s="29"/>
      <c r="P13" s="41"/>
      <c r="Q13" s="42" t="str">
        <f>IF(P13=1,Q4,IF(P13=2,Q5,IF(P13=3,Q6,IF(P13=4,Q7,IF(P13=5,Q8,IF(P13=6,Q9,IF(P13=7,#REF!,IF(P13=8,#REF!," "))))))))</f>
        <v> </v>
      </c>
    </row>
    <row r="14" spans="2:14" ht="33" customHeight="1" hidden="1">
      <c r="B14" s="19" t="s">
        <v>96</v>
      </c>
      <c r="C14" s="151" t="str">
        <f>E8</f>
        <v>Proskovice</v>
      </c>
      <c r="D14" s="157" t="s">
        <v>16</v>
      </c>
      <c r="E14" s="334" t="str">
        <f>C8</f>
        <v>Trnávka</v>
      </c>
      <c r="F14" s="151" t="str">
        <f>H8</f>
        <v>Nová Bělá</v>
      </c>
      <c r="G14" s="157" t="s">
        <v>16</v>
      </c>
      <c r="H14" s="334" t="str">
        <f>F8</f>
        <v>Štramberk</v>
      </c>
      <c r="I14" s="23"/>
      <c r="J14" s="32" t="s">
        <v>16</v>
      </c>
      <c r="K14" s="22"/>
      <c r="L14" s="23"/>
      <c r="M14" s="32" t="s">
        <v>16</v>
      </c>
      <c r="N14" s="22"/>
    </row>
    <row r="15" spans="2:17" ht="33" customHeight="1" hidden="1">
      <c r="B15" s="26"/>
      <c r="C15" s="27"/>
      <c r="D15" s="36" t="s">
        <v>16</v>
      </c>
      <c r="E15" s="335"/>
      <c r="F15" s="27"/>
      <c r="G15" s="36" t="s">
        <v>16</v>
      </c>
      <c r="H15" s="335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IF(P12=1,Q4,IF(P12=2,Q5,IF(P12=3,Q6,IF(P12=4,Q7,IF(P12=5,Q8,IF(P12=6,Q9,IF(P12=7,Q10,IF(P12=8,#REF!," "))))))))</f>
        <v> </v>
      </c>
    </row>
    <row r="16" spans="2:17" ht="33" customHeight="1" hidden="1">
      <c r="B16" s="19"/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IF(P13=1,Q4,IF(P13=2,Q5,IF(P13=3,Q6,IF(P13=4,Q7,IF(P13=5,Q8,IF(P13=6,Q9,IF(P13=7,Q10,IF(P13=8,#REF!,"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</sheetData>
  <sheetProtection selectLockedCells="1"/>
  <conditionalFormatting sqref="M14:M16 C17:N17 L13:N13 M4:M12 D5 J5 G5 D7 D9 D11 D13:D16 J7 J9 J11 J13:J16 G7 G9 G11 G13:G16">
    <cfRule type="cellIs" priority="10" dxfId="9" operator="equal" stopIfTrue="1">
      <formula>#REF!</formula>
    </cfRule>
    <cfRule type="cellIs" priority="11" dxfId="8" operator="equal" stopIfTrue="1">
      <formula>#REF!</formula>
    </cfRule>
    <cfRule type="cellIs" priority="12" dxfId="7" operator="equal" stopIfTrue="1">
      <formula>#REF!</formula>
    </cfRule>
  </conditionalFormatting>
  <conditionalFormatting sqref="J4 D4 G4 J6 J8 J10 J12 D6 D8 D10 G6 G8 G10 D12 G12 D14 G14">
    <cfRule type="cellIs" priority="34" dxfId="9" operator="equal" stopIfTrue="1">
      <formula>#REF!</formula>
    </cfRule>
    <cfRule type="cellIs" priority="35" dxfId="8" operator="equal" stopIfTrue="1">
      <formula>#REF!</formula>
    </cfRule>
    <cfRule type="cellIs" priority="36" dxfId="7" operator="equal" stopIfTrue="1">
      <formula>#REF!</formula>
    </cfRule>
  </conditionalFormatting>
  <conditionalFormatting sqref="C14:N16 L4:N12 C5:K5 C7:K7 C9:K9 C11:K11 C13:K13 C4:C14 F4:F12 E4:E15 H4:H15">
    <cfRule type="cellIs" priority="97" dxfId="9" operator="equal" stopIfTrue="1">
      <formula>$Q$16</formula>
    </cfRule>
    <cfRule type="cellIs" priority="98" dxfId="8" operator="equal" stopIfTrue="1">
      <formula>$Q$15</formula>
    </cfRule>
    <cfRule type="cellIs" priority="99" dxfId="7" operator="equal" stopIfTrue="1">
      <formula>$Q$11</formula>
    </cfRule>
  </conditionalFormatting>
  <conditionalFormatting sqref="E4:F4 H4:I4 K4 E6:F6 E8:F8 H6:I6 H8:I8 K6 K8 K10 K12 E10:F10 H10:I10 E12:F12 H12:I12 E14:F14 C4:C14 F4:F12 E4:E15 H4:H15">
    <cfRule type="cellIs" priority="163" dxfId="9" operator="equal" stopIfTrue="1">
      <formula>#REF!</formula>
    </cfRule>
    <cfRule type="cellIs" priority="164" dxfId="8" operator="equal" stopIfTrue="1">
      <formula>$Q$12</formula>
    </cfRule>
    <cfRule type="cellIs" priority="165" dxfId="7" operator="equal" stopIfTrue="1">
      <formula>$Q$13</formula>
    </cfRule>
  </conditionalFormatting>
  <conditionalFormatting sqref="L12:N13">
    <cfRule type="cellIs" priority="223" dxfId="9" operator="equal" stopIfTrue="1">
      <formula>$Q$15</formula>
    </cfRule>
    <cfRule type="cellIs" priority="224" dxfId="8" operator="equal" stopIfTrue="1">
      <formula>$Q$11</formula>
    </cfRule>
    <cfRule type="cellIs" priority="225" dxfId="7" operator="equal" stopIfTrue="1">
      <formula>$Q$13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28"/>
  <sheetViews>
    <sheetView tabSelected="1" zoomScalePageLayoutView="0" workbookViewId="0" topLeftCell="A1">
      <selection activeCell="AH5" sqref="AH5:AM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7.140625" style="0" customWidth="1"/>
    <col min="33" max="33" width="3.28125" style="0" customWidth="1"/>
    <col min="34" max="34" width="19.7109375" style="0" customWidth="1"/>
    <col min="35" max="35" width="13.281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3.140625" style="0" customWidth="1"/>
    <col min="41" max="57" width="2.7109375" style="0" customWidth="1"/>
  </cols>
  <sheetData>
    <row r="1" spans="19:31" ht="20.25">
      <c r="S1" s="164" t="s">
        <v>110</v>
      </c>
      <c r="AE1" s="305">
        <f>'Utkání-výsledky'!K2</f>
        <v>2020</v>
      </c>
    </row>
    <row r="2" ht="6.75" customHeight="1"/>
    <row r="3" spans="14:36" ht="12.75">
      <c r="N3" s="165" t="s">
        <v>58</v>
      </c>
      <c r="AJ3" s="165" t="s">
        <v>79</v>
      </c>
    </row>
    <row r="4" spans="2:39" ht="26.25" customHeight="1">
      <c r="B4" s="166"/>
      <c r="C4" s="167"/>
      <c r="D4" s="463">
        <v>1</v>
      </c>
      <c r="E4" s="464"/>
      <c r="F4" s="465"/>
      <c r="G4" s="466">
        <v>2</v>
      </c>
      <c r="H4" s="467"/>
      <c r="I4" s="468"/>
      <c r="J4" s="463">
        <v>3</v>
      </c>
      <c r="K4" s="464"/>
      <c r="L4" s="465"/>
      <c r="M4" s="466">
        <v>4</v>
      </c>
      <c r="N4" s="467"/>
      <c r="O4" s="468"/>
      <c r="P4" s="463">
        <v>5</v>
      </c>
      <c r="Q4" s="464"/>
      <c r="R4" s="465"/>
      <c r="S4" s="466">
        <v>6</v>
      </c>
      <c r="T4" s="467"/>
      <c r="U4" s="468"/>
      <c r="V4" s="463">
        <v>7</v>
      </c>
      <c r="W4" s="464"/>
      <c r="X4" s="469"/>
      <c r="Y4" s="168" t="s">
        <v>59</v>
      </c>
      <c r="Z4" s="169" t="s">
        <v>60</v>
      </c>
      <c r="AA4" s="170" t="s">
        <v>61</v>
      </c>
      <c r="AB4" s="470" t="s">
        <v>62</v>
      </c>
      <c r="AC4" s="467"/>
      <c r="AD4" s="468"/>
      <c r="AE4" s="171" t="s">
        <v>63</v>
      </c>
      <c r="AH4" s="168" t="s">
        <v>69</v>
      </c>
      <c r="AI4" s="168" t="s">
        <v>70</v>
      </c>
      <c r="AJ4" s="168" t="s">
        <v>59</v>
      </c>
      <c r="AK4" s="169" t="s">
        <v>60</v>
      </c>
      <c r="AL4" s="171" t="s">
        <v>71</v>
      </c>
      <c r="AM4" s="171" t="s">
        <v>72</v>
      </c>
    </row>
    <row r="5" spans="2:54" ht="21.75" customHeight="1">
      <c r="B5" s="460" t="s">
        <v>98</v>
      </c>
      <c r="C5" s="210" t="s">
        <v>134</v>
      </c>
      <c r="D5" s="172"/>
      <c r="E5" s="173"/>
      <c r="F5" s="178"/>
      <c r="G5" s="175"/>
      <c r="H5" s="176"/>
      <c r="I5" s="177"/>
      <c r="J5" s="172">
        <v>0</v>
      </c>
      <c r="K5" s="173"/>
      <c r="L5" s="174">
        <v>2</v>
      </c>
      <c r="M5" s="175"/>
      <c r="N5" s="176"/>
      <c r="O5" s="177"/>
      <c r="P5" s="172"/>
      <c r="Q5" s="173"/>
      <c r="R5" s="174"/>
      <c r="S5" s="175"/>
      <c r="T5" s="176"/>
      <c r="U5" s="177"/>
      <c r="V5" s="172"/>
      <c r="W5" s="173"/>
      <c r="X5" s="174"/>
      <c r="Y5" s="220">
        <f aca="true" t="shared" si="0" ref="Y5:Y28">SUM(AO5:BB5)</f>
        <v>1</v>
      </c>
      <c r="Z5" s="179">
        <f aca="true" t="shared" si="1" ref="Z5:Z28">AO5+AQ5+AS5+AU5+AW5+AY5+BA5</f>
        <v>0</v>
      </c>
      <c r="AA5" s="180">
        <f aca="true" t="shared" si="2" ref="AA5:AA28">AP5+AR5+AT5+AV5+AX5+AZ5+BB5</f>
        <v>1</v>
      </c>
      <c r="AB5" s="181">
        <f aca="true" t="shared" si="3" ref="AB5:AB28">D5+G5+J5+M5+P5+S5+V5</f>
        <v>0</v>
      </c>
      <c r="AC5" s="176" t="s">
        <v>17</v>
      </c>
      <c r="AD5" s="182">
        <f aca="true" t="shared" si="4" ref="AD5:AD28">F5+I5+L5+O5+R5+U5+X5</f>
        <v>2</v>
      </c>
      <c r="AE5" s="183">
        <f aca="true" t="shared" si="5" ref="AE5:AE28">IF(Y5&gt;0,Z5/Y5,0)</f>
        <v>0</v>
      </c>
      <c r="AG5" s="241" t="s">
        <v>46</v>
      </c>
      <c r="AH5" s="287" t="s">
        <v>103</v>
      </c>
      <c r="AI5" s="287" t="s">
        <v>88</v>
      </c>
      <c r="AJ5" s="241">
        <v>3</v>
      </c>
      <c r="AK5" s="241">
        <v>3</v>
      </c>
      <c r="AL5" s="285">
        <v>1</v>
      </c>
      <c r="AM5" s="285">
        <v>0.8571428571428571</v>
      </c>
      <c r="AO5" s="184">
        <f aca="true" t="shared" si="6" ref="AO5:AO28">IF(D5&gt;F5,1,0)</f>
        <v>0</v>
      </c>
      <c r="AP5" s="184">
        <f aca="true" t="shared" si="7" ref="AP5:AP28">IF(F5&gt;D5,1,0)</f>
        <v>0</v>
      </c>
      <c r="AQ5" s="184">
        <f aca="true" t="shared" si="8" ref="AQ5:AQ28">IF(G5&gt;I5,1,0)</f>
        <v>0</v>
      </c>
      <c r="AR5" s="184">
        <f aca="true" t="shared" si="9" ref="AR5:AR28">IF(I5&gt;G5,1,0)</f>
        <v>0</v>
      </c>
      <c r="AS5" s="184">
        <f aca="true" t="shared" si="10" ref="AS5:AS28">IF(J5&gt;L5,1,0)</f>
        <v>0</v>
      </c>
      <c r="AT5" s="184">
        <f aca="true" t="shared" si="11" ref="AT5:AT28">IF(L5&gt;J5,1,0)</f>
        <v>1</v>
      </c>
      <c r="AU5" s="184">
        <f aca="true" t="shared" si="12" ref="AU5:AU28">IF(M5&gt;O5,1,0)</f>
        <v>0</v>
      </c>
      <c r="AV5" s="184">
        <f aca="true" t="shared" si="13" ref="AV5:AV28">IF(O5&gt;M5,1,0)</f>
        <v>0</v>
      </c>
      <c r="AW5" s="184">
        <f aca="true" t="shared" si="14" ref="AW5:AW28">IF(P5&gt;R5,1,)</f>
        <v>0</v>
      </c>
      <c r="AX5" s="184">
        <f aca="true" t="shared" si="15" ref="AX5:AX28">IF(R5&gt;P5,1,0)</f>
        <v>0</v>
      </c>
      <c r="AY5" s="184">
        <f aca="true" t="shared" si="16" ref="AY5:AY28">IF(S5&gt;U5,1,0)</f>
        <v>0</v>
      </c>
      <c r="AZ5" s="184">
        <f aca="true" t="shared" si="17" ref="AZ5:AZ28">IF(U5&gt;S5,1,0)</f>
        <v>0</v>
      </c>
      <c r="BA5" s="184">
        <f aca="true" t="shared" si="18" ref="BA5:BA28">IF(V5&gt;X5,1,0)</f>
        <v>0</v>
      </c>
      <c r="BB5" s="184">
        <f aca="true" t="shared" si="19" ref="BB5:BB28">IF(X5&gt;V5,1,0)</f>
        <v>0</v>
      </c>
    </row>
    <row r="6" spans="2:54" ht="21.75" customHeight="1">
      <c r="B6" s="461"/>
      <c r="C6" s="213" t="s">
        <v>101</v>
      </c>
      <c r="D6" s="214">
        <v>1</v>
      </c>
      <c r="E6" s="215"/>
      <c r="F6" s="289">
        <v>2</v>
      </c>
      <c r="G6" s="188"/>
      <c r="H6" s="189"/>
      <c r="I6" s="190"/>
      <c r="J6" s="185">
        <v>0</v>
      </c>
      <c r="K6" s="186"/>
      <c r="L6" s="187">
        <v>2</v>
      </c>
      <c r="M6" s="188"/>
      <c r="N6" s="189"/>
      <c r="O6" s="190"/>
      <c r="P6" s="185"/>
      <c r="Q6" s="186"/>
      <c r="R6" s="187"/>
      <c r="S6" s="188"/>
      <c r="T6" s="189"/>
      <c r="U6" s="190"/>
      <c r="V6" s="185"/>
      <c r="W6" s="186"/>
      <c r="X6" s="187"/>
      <c r="Y6" s="221">
        <f t="shared" si="0"/>
        <v>2</v>
      </c>
      <c r="Z6" s="192">
        <f t="shared" si="1"/>
        <v>0</v>
      </c>
      <c r="AA6" s="193">
        <f t="shared" si="2"/>
        <v>2</v>
      </c>
      <c r="AB6" s="194">
        <f t="shared" si="3"/>
        <v>1</v>
      </c>
      <c r="AC6" s="189" t="s">
        <v>17</v>
      </c>
      <c r="AD6" s="195">
        <f t="shared" si="4"/>
        <v>4</v>
      </c>
      <c r="AE6" s="196">
        <f t="shared" si="5"/>
        <v>0</v>
      </c>
      <c r="AG6" s="286" t="s">
        <v>47</v>
      </c>
      <c r="AH6" s="287" t="s">
        <v>100</v>
      </c>
      <c r="AI6" s="287" t="s">
        <v>97</v>
      </c>
      <c r="AJ6" s="286">
        <v>2</v>
      </c>
      <c r="AK6" s="286">
        <v>2</v>
      </c>
      <c r="AL6" s="288">
        <v>1</v>
      </c>
      <c r="AM6" s="288">
        <v>0.8</v>
      </c>
      <c r="AO6" s="184">
        <f t="shared" si="6"/>
        <v>0</v>
      </c>
      <c r="AP6" s="184">
        <f t="shared" si="7"/>
        <v>1</v>
      </c>
      <c r="AQ6" s="184">
        <f t="shared" si="8"/>
        <v>0</v>
      </c>
      <c r="AR6" s="184">
        <f t="shared" si="9"/>
        <v>0</v>
      </c>
      <c r="AS6" s="184">
        <f t="shared" si="10"/>
        <v>0</v>
      </c>
      <c r="AT6" s="184">
        <f t="shared" si="11"/>
        <v>1</v>
      </c>
      <c r="AU6" s="184">
        <f t="shared" si="12"/>
        <v>0</v>
      </c>
      <c r="AV6" s="184">
        <f t="shared" si="13"/>
        <v>0</v>
      </c>
      <c r="AW6" s="184">
        <f t="shared" si="14"/>
        <v>0</v>
      </c>
      <c r="AX6" s="184">
        <f t="shared" si="15"/>
        <v>0</v>
      </c>
      <c r="AY6" s="184">
        <f t="shared" si="16"/>
        <v>0</v>
      </c>
      <c r="AZ6" s="184">
        <f t="shared" si="17"/>
        <v>0</v>
      </c>
      <c r="BA6" s="184">
        <f t="shared" si="18"/>
        <v>0</v>
      </c>
      <c r="BB6" s="184">
        <f t="shared" si="19"/>
        <v>0</v>
      </c>
    </row>
    <row r="7" spans="2:54" ht="21.75" customHeight="1">
      <c r="B7" s="461"/>
      <c r="C7" s="213" t="s">
        <v>102</v>
      </c>
      <c r="D7" s="214"/>
      <c r="E7" s="215"/>
      <c r="F7" s="289"/>
      <c r="G7" s="217">
        <v>0</v>
      </c>
      <c r="H7" s="218"/>
      <c r="I7" s="219">
        <v>2</v>
      </c>
      <c r="J7" s="214"/>
      <c r="K7" s="215"/>
      <c r="L7" s="216"/>
      <c r="M7" s="217"/>
      <c r="N7" s="218"/>
      <c r="O7" s="219"/>
      <c r="P7" s="214"/>
      <c r="Q7" s="215"/>
      <c r="R7" s="216"/>
      <c r="S7" s="217"/>
      <c r="T7" s="218"/>
      <c r="U7" s="219"/>
      <c r="V7" s="214"/>
      <c r="W7" s="215"/>
      <c r="X7" s="289"/>
      <c r="Y7" s="221">
        <f t="shared" si="0"/>
        <v>1</v>
      </c>
      <c r="Z7" s="192">
        <f t="shared" si="1"/>
        <v>0</v>
      </c>
      <c r="AA7" s="193">
        <f t="shared" si="2"/>
        <v>1</v>
      </c>
      <c r="AB7" s="194">
        <f t="shared" si="3"/>
        <v>0</v>
      </c>
      <c r="AC7" s="189" t="s">
        <v>17</v>
      </c>
      <c r="AD7" s="195">
        <f t="shared" si="4"/>
        <v>2</v>
      </c>
      <c r="AE7" s="196">
        <f t="shared" si="5"/>
        <v>0</v>
      </c>
      <c r="AG7" s="286" t="s">
        <v>48</v>
      </c>
      <c r="AH7" s="290" t="s">
        <v>119</v>
      </c>
      <c r="AI7" s="290" t="s">
        <v>114</v>
      </c>
      <c r="AJ7" s="286">
        <v>2</v>
      </c>
      <c r="AK7" s="286">
        <v>1</v>
      </c>
      <c r="AL7" s="288">
        <v>0.5</v>
      </c>
      <c r="AM7" s="288">
        <v>0.5</v>
      </c>
      <c r="AO7" s="184">
        <f t="shared" si="6"/>
        <v>0</v>
      </c>
      <c r="AP7" s="184">
        <f t="shared" si="7"/>
        <v>0</v>
      </c>
      <c r="AQ7" s="184">
        <f t="shared" si="8"/>
        <v>0</v>
      </c>
      <c r="AR7" s="184">
        <f t="shared" si="9"/>
        <v>1</v>
      </c>
      <c r="AS7" s="184">
        <f t="shared" si="10"/>
        <v>0</v>
      </c>
      <c r="AT7" s="184">
        <f t="shared" si="11"/>
        <v>0</v>
      </c>
      <c r="AU7" s="184">
        <f t="shared" si="12"/>
        <v>0</v>
      </c>
      <c r="AV7" s="184">
        <f t="shared" si="13"/>
        <v>0</v>
      </c>
      <c r="AW7" s="184">
        <f t="shared" si="14"/>
        <v>0</v>
      </c>
      <c r="AX7" s="184">
        <f t="shared" si="15"/>
        <v>0</v>
      </c>
      <c r="AY7" s="184">
        <f t="shared" si="16"/>
        <v>0</v>
      </c>
      <c r="AZ7" s="184">
        <f t="shared" si="17"/>
        <v>0</v>
      </c>
      <c r="BA7" s="184">
        <f t="shared" si="18"/>
        <v>0</v>
      </c>
      <c r="BB7" s="184">
        <f t="shared" si="19"/>
        <v>0</v>
      </c>
    </row>
    <row r="8" spans="2:54" ht="21.75" customHeight="1">
      <c r="B8" s="462"/>
      <c r="C8" s="211" t="s">
        <v>124</v>
      </c>
      <c r="D8" s="197">
        <v>1</v>
      </c>
      <c r="E8" s="198"/>
      <c r="F8" s="199">
        <v>2</v>
      </c>
      <c r="G8" s="200">
        <v>0</v>
      </c>
      <c r="H8" s="201"/>
      <c r="I8" s="202">
        <v>2</v>
      </c>
      <c r="J8" s="197"/>
      <c r="K8" s="198"/>
      <c r="L8" s="199"/>
      <c r="M8" s="200"/>
      <c r="N8" s="201"/>
      <c r="O8" s="202"/>
      <c r="P8" s="197"/>
      <c r="Q8" s="198"/>
      <c r="R8" s="199"/>
      <c r="S8" s="200"/>
      <c r="T8" s="201"/>
      <c r="U8" s="202"/>
      <c r="V8" s="197"/>
      <c r="W8" s="198"/>
      <c r="X8" s="203"/>
      <c r="Y8" s="222">
        <f t="shared" si="0"/>
        <v>2</v>
      </c>
      <c r="Z8" s="204">
        <f t="shared" si="1"/>
        <v>0</v>
      </c>
      <c r="AA8" s="205">
        <f t="shared" si="2"/>
        <v>2</v>
      </c>
      <c r="AB8" s="206">
        <f t="shared" si="3"/>
        <v>1</v>
      </c>
      <c r="AC8" s="201" t="s">
        <v>17</v>
      </c>
      <c r="AD8" s="207">
        <f t="shared" si="4"/>
        <v>4</v>
      </c>
      <c r="AE8" s="208">
        <f t="shared" si="5"/>
        <v>0</v>
      </c>
      <c r="AG8" s="286" t="s">
        <v>64</v>
      </c>
      <c r="AH8" s="290" t="s">
        <v>120</v>
      </c>
      <c r="AI8" s="290" t="s">
        <v>114</v>
      </c>
      <c r="AJ8" s="286">
        <v>2</v>
      </c>
      <c r="AK8" s="286">
        <v>1</v>
      </c>
      <c r="AL8" s="288">
        <v>0.5</v>
      </c>
      <c r="AM8" s="288">
        <v>0.5</v>
      </c>
      <c r="AO8" s="184">
        <f t="shared" si="6"/>
        <v>0</v>
      </c>
      <c r="AP8" s="184">
        <f t="shared" si="7"/>
        <v>1</v>
      </c>
      <c r="AQ8" s="184">
        <f t="shared" si="8"/>
        <v>0</v>
      </c>
      <c r="AR8" s="184">
        <f t="shared" si="9"/>
        <v>1</v>
      </c>
      <c r="AS8" s="184">
        <f t="shared" si="10"/>
        <v>0</v>
      </c>
      <c r="AT8" s="184">
        <f t="shared" si="11"/>
        <v>0</v>
      </c>
      <c r="AU8" s="184">
        <f t="shared" si="12"/>
        <v>0</v>
      </c>
      <c r="AV8" s="184">
        <f t="shared" si="13"/>
        <v>0</v>
      </c>
      <c r="AW8" s="184">
        <f t="shared" si="14"/>
        <v>0</v>
      </c>
      <c r="AX8" s="184">
        <f t="shared" si="15"/>
        <v>0</v>
      </c>
      <c r="AY8" s="184">
        <f t="shared" si="16"/>
        <v>0</v>
      </c>
      <c r="AZ8" s="184">
        <f t="shared" si="17"/>
        <v>0</v>
      </c>
      <c r="BA8" s="184">
        <f t="shared" si="18"/>
        <v>0</v>
      </c>
      <c r="BB8" s="184">
        <f t="shared" si="19"/>
        <v>0</v>
      </c>
    </row>
    <row r="9" spans="2:54" ht="21.75" customHeight="1">
      <c r="B9" s="460" t="s">
        <v>88</v>
      </c>
      <c r="C9" s="209" t="s">
        <v>103</v>
      </c>
      <c r="D9" s="172">
        <v>2</v>
      </c>
      <c r="E9" s="173"/>
      <c r="F9" s="178">
        <v>1</v>
      </c>
      <c r="G9" s="175">
        <v>2</v>
      </c>
      <c r="H9" s="176"/>
      <c r="I9" s="177">
        <v>0</v>
      </c>
      <c r="J9" s="172">
        <v>2</v>
      </c>
      <c r="K9" s="173"/>
      <c r="L9" s="174">
        <v>0</v>
      </c>
      <c r="M9" s="175"/>
      <c r="N9" s="176"/>
      <c r="O9" s="177"/>
      <c r="P9" s="172"/>
      <c r="Q9" s="173"/>
      <c r="R9" s="174"/>
      <c r="S9" s="175"/>
      <c r="T9" s="176"/>
      <c r="U9" s="177"/>
      <c r="V9" s="172"/>
      <c r="W9" s="173"/>
      <c r="X9" s="178"/>
      <c r="Y9" s="220">
        <f t="shared" si="0"/>
        <v>3</v>
      </c>
      <c r="Z9" s="179">
        <f t="shared" si="1"/>
        <v>3</v>
      </c>
      <c r="AA9" s="180">
        <f t="shared" si="2"/>
        <v>0</v>
      </c>
      <c r="AB9" s="181">
        <f t="shared" si="3"/>
        <v>6</v>
      </c>
      <c r="AC9" s="176" t="s">
        <v>17</v>
      </c>
      <c r="AD9" s="182">
        <f t="shared" si="4"/>
        <v>1</v>
      </c>
      <c r="AE9" s="183">
        <f t="shared" si="5"/>
        <v>1</v>
      </c>
      <c r="AG9" s="286" t="s">
        <v>65</v>
      </c>
      <c r="AH9" s="290" t="s">
        <v>101</v>
      </c>
      <c r="AI9" s="290" t="s">
        <v>98</v>
      </c>
      <c r="AJ9" s="286">
        <v>2</v>
      </c>
      <c r="AK9" s="286">
        <v>0</v>
      </c>
      <c r="AL9" s="288">
        <v>0</v>
      </c>
      <c r="AM9" s="288">
        <v>0.2</v>
      </c>
      <c r="AO9" s="184">
        <f t="shared" si="6"/>
        <v>1</v>
      </c>
      <c r="AP9" s="184">
        <f t="shared" si="7"/>
        <v>0</v>
      </c>
      <c r="AQ9" s="184">
        <f t="shared" si="8"/>
        <v>1</v>
      </c>
      <c r="AR9" s="184">
        <f t="shared" si="9"/>
        <v>0</v>
      </c>
      <c r="AS9" s="184">
        <f t="shared" si="10"/>
        <v>1</v>
      </c>
      <c r="AT9" s="184">
        <f t="shared" si="11"/>
        <v>0</v>
      </c>
      <c r="AU9" s="184">
        <f t="shared" si="12"/>
        <v>0</v>
      </c>
      <c r="AV9" s="184">
        <f t="shared" si="13"/>
        <v>0</v>
      </c>
      <c r="AW9" s="184">
        <f t="shared" si="14"/>
        <v>0</v>
      </c>
      <c r="AX9" s="184">
        <f t="shared" si="15"/>
        <v>0</v>
      </c>
      <c r="AY9" s="184">
        <f t="shared" si="16"/>
        <v>0</v>
      </c>
      <c r="AZ9" s="184">
        <f t="shared" si="17"/>
        <v>0</v>
      </c>
      <c r="BA9" s="184">
        <f t="shared" si="18"/>
        <v>0</v>
      </c>
      <c r="BB9" s="184">
        <f t="shared" si="19"/>
        <v>0</v>
      </c>
    </row>
    <row r="10" spans="2:54" ht="21.75" customHeight="1">
      <c r="B10" s="461"/>
      <c r="C10" s="210" t="s">
        <v>121</v>
      </c>
      <c r="D10" s="185"/>
      <c r="E10" s="186"/>
      <c r="F10" s="191"/>
      <c r="G10" s="188">
        <v>2</v>
      </c>
      <c r="H10" s="189"/>
      <c r="I10" s="190">
        <v>0</v>
      </c>
      <c r="J10" s="185"/>
      <c r="K10" s="186"/>
      <c r="L10" s="187"/>
      <c r="M10" s="188"/>
      <c r="N10" s="189"/>
      <c r="O10" s="190"/>
      <c r="P10" s="185"/>
      <c r="Q10" s="186"/>
      <c r="R10" s="187"/>
      <c r="S10" s="188"/>
      <c r="T10" s="189"/>
      <c r="U10" s="190"/>
      <c r="V10" s="185"/>
      <c r="W10" s="186"/>
      <c r="X10" s="187"/>
      <c r="Y10" s="221">
        <f t="shared" si="0"/>
        <v>1</v>
      </c>
      <c r="Z10" s="192">
        <f t="shared" si="1"/>
        <v>1</v>
      </c>
      <c r="AA10" s="193">
        <f t="shared" si="2"/>
        <v>0</v>
      </c>
      <c r="AB10" s="194">
        <f t="shared" si="3"/>
        <v>2</v>
      </c>
      <c r="AC10" s="189" t="s">
        <v>17</v>
      </c>
      <c r="AD10" s="195">
        <f t="shared" si="4"/>
        <v>0</v>
      </c>
      <c r="AE10" s="196">
        <f t="shared" si="5"/>
        <v>1</v>
      </c>
      <c r="AG10" s="286" t="s">
        <v>66</v>
      </c>
      <c r="AH10" s="290" t="s">
        <v>124</v>
      </c>
      <c r="AI10" s="290" t="s">
        <v>98</v>
      </c>
      <c r="AJ10" s="286">
        <v>2</v>
      </c>
      <c r="AK10" s="286">
        <v>0</v>
      </c>
      <c r="AL10" s="288">
        <v>0</v>
      </c>
      <c r="AM10" s="288">
        <v>0.2</v>
      </c>
      <c r="AO10" s="184">
        <f t="shared" si="6"/>
        <v>0</v>
      </c>
      <c r="AP10" s="184">
        <f t="shared" si="7"/>
        <v>0</v>
      </c>
      <c r="AQ10" s="184">
        <f t="shared" si="8"/>
        <v>1</v>
      </c>
      <c r="AR10" s="184">
        <f t="shared" si="9"/>
        <v>0</v>
      </c>
      <c r="AS10" s="184">
        <f t="shared" si="10"/>
        <v>0</v>
      </c>
      <c r="AT10" s="184">
        <f t="shared" si="11"/>
        <v>0</v>
      </c>
      <c r="AU10" s="184">
        <f t="shared" si="12"/>
        <v>0</v>
      </c>
      <c r="AV10" s="184">
        <f t="shared" si="13"/>
        <v>0</v>
      </c>
      <c r="AW10" s="184">
        <f t="shared" si="14"/>
        <v>0</v>
      </c>
      <c r="AX10" s="184">
        <f t="shared" si="15"/>
        <v>0</v>
      </c>
      <c r="AY10" s="184">
        <f t="shared" si="16"/>
        <v>0</v>
      </c>
      <c r="AZ10" s="184">
        <f t="shared" si="17"/>
        <v>0</v>
      </c>
      <c r="BA10" s="184">
        <f t="shared" si="18"/>
        <v>0</v>
      </c>
      <c r="BB10" s="184">
        <f t="shared" si="19"/>
        <v>0</v>
      </c>
    </row>
    <row r="11" spans="2:54" ht="21.75" customHeight="1" thickBot="1">
      <c r="B11" s="461"/>
      <c r="C11" s="213"/>
      <c r="D11" s="185"/>
      <c r="E11" s="186"/>
      <c r="F11" s="191"/>
      <c r="G11" s="188"/>
      <c r="H11" s="189"/>
      <c r="I11" s="190"/>
      <c r="J11" s="185"/>
      <c r="K11" s="186"/>
      <c r="L11" s="187"/>
      <c r="M11" s="188"/>
      <c r="N11" s="189"/>
      <c r="O11" s="190"/>
      <c r="P11" s="185"/>
      <c r="Q11" s="186"/>
      <c r="R11" s="187"/>
      <c r="S11" s="188"/>
      <c r="T11" s="189"/>
      <c r="U11" s="190"/>
      <c r="V11" s="185"/>
      <c r="W11" s="186"/>
      <c r="X11" s="187"/>
      <c r="Y11" s="221">
        <f t="shared" si="0"/>
        <v>0</v>
      </c>
      <c r="Z11" s="192">
        <f t="shared" si="1"/>
        <v>0</v>
      </c>
      <c r="AA11" s="193">
        <f t="shared" si="2"/>
        <v>0</v>
      </c>
      <c r="AB11" s="194">
        <f t="shared" si="3"/>
        <v>0</v>
      </c>
      <c r="AC11" s="189" t="s">
        <v>17</v>
      </c>
      <c r="AD11" s="195">
        <f t="shared" si="4"/>
        <v>0</v>
      </c>
      <c r="AE11" s="196">
        <f t="shared" si="5"/>
        <v>0</v>
      </c>
      <c r="AG11" s="419" t="s">
        <v>67</v>
      </c>
      <c r="AH11" s="420" t="s">
        <v>111</v>
      </c>
      <c r="AI11" s="420" t="s">
        <v>88</v>
      </c>
      <c r="AJ11" s="419">
        <v>2</v>
      </c>
      <c r="AK11" s="419">
        <v>0</v>
      </c>
      <c r="AL11" s="421">
        <v>0</v>
      </c>
      <c r="AM11" s="291">
        <v>0</v>
      </c>
      <c r="AO11" s="184">
        <f t="shared" si="6"/>
        <v>0</v>
      </c>
      <c r="AP11" s="184">
        <f t="shared" si="7"/>
        <v>0</v>
      </c>
      <c r="AQ11" s="184">
        <f t="shared" si="8"/>
        <v>0</v>
      </c>
      <c r="AR11" s="184">
        <f t="shared" si="9"/>
        <v>0</v>
      </c>
      <c r="AS11" s="184">
        <f t="shared" si="10"/>
        <v>0</v>
      </c>
      <c r="AT11" s="184">
        <f t="shared" si="11"/>
        <v>0</v>
      </c>
      <c r="AU11" s="184">
        <f t="shared" si="12"/>
        <v>0</v>
      </c>
      <c r="AV11" s="184">
        <f t="shared" si="13"/>
        <v>0</v>
      </c>
      <c r="AW11" s="184">
        <f t="shared" si="14"/>
        <v>0</v>
      </c>
      <c r="AX11" s="184">
        <f t="shared" si="15"/>
        <v>0</v>
      </c>
      <c r="AY11" s="184">
        <f t="shared" si="16"/>
        <v>0</v>
      </c>
      <c r="AZ11" s="184">
        <f t="shared" si="17"/>
        <v>0</v>
      </c>
      <c r="BA11" s="184">
        <f t="shared" si="18"/>
        <v>0</v>
      </c>
      <c r="BB11" s="184">
        <f t="shared" si="19"/>
        <v>0</v>
      </c>
    </row>
    <row r="12" spans="2:54" ht="21.75" customHeight="1">
      <c r="B12" s="461"/>
      <c r="C12" s="213"/>
      <c r="D12" s="185"/>
      <c r="E12" s="186"/>
      <c r="F12" s="191"/>
      <c r="G12" s="188"/>
      <c r="H12" s="189"/>
      <c r="I12" s="190"/>
      <c r="J12" s="185"/>
      <c r="K12" s="186"/>
      <c r="L12" s="187"/>
      <c r="M12" s="188"/>
      <c r="N12" s="189"/>
      <c r="O12" s="190"/>
      <c r="P12" s="185"/>
      <c r="Q12" s="186"/>
      <c r="R12" s="187"/>
      <c r="S12" s="188"/>
      <c r="T12" s="189"/>
      <c r="U12" s="190"/>
      <c r="V12" s="185"/>
      <c r="W12" s="186"/>
      <c r="X12" s="187"/>
      <c r="Y12" s="221">
        <f t="shared" si="0"/>
        <v>0</v>
      </c>
      <c r="Z12" s="192">
        <f t="shared" si="1"/>
        <v>0</v>
      </c>
      <c r="AA12" s="193">
        <f t="shared" si="2"/>
        <v>0</v>
      </c>
      <c r="AB12" s="194">
        <f t="shared" si="3"/>
        <v>0</v>
      </c>
      <c r="AC12" s="189" t="s">
        <v>17</v>
      </c>
      <c r="AD12" s="195">
        <f t="shared" si="4"/>
        <v>0</v>
      </c>
      <c r="AE12" s="196">
        <f t="shared" si="5"/>
        <v>0</v>
      </c>
      <c r="AG12" s="422" t="s">
        <v>68</v>
      </c>
      <c r="AH12" s="423" t="s">
        <v>121</v>
      </c>
      <c r="AI12" s="423" t="s">
        <v>88</v>
      </c>
      <c r="AJ12" s="422">
        <v>1</v>
      </c>
      <c r="AK12" s="422">
        <v>1</v>
      </c>
      <c r="AL12" s="424">
        <v>1</v>
      </c>
      <c r="AM12" s="424">
        <v>1</v>
      </c>
      <c r="AO12" s="184">
        <f t="shared" si="6"/>
        <v>0</v>
      </c>
      <c r="AP12" s="184">
        <f t="shared" si="7"/>
        <v>0</v>
      </c>
      <c r="AQ12" s="184">
        <f t="shared" si="8"/>
        <v>0</v>
      </c>
      <c r="AR12" s="184">
        <f t="shared" si="9"/>
        <v>0</v>
      </c>
      <c r="AS12" s="184">
        <f t="shared" si="10"/>
        <v>0</v>
      </c>
      <c r="AT12" s="184">
        <f t="shared" si="11"/>
        <v>0</v>
      </c>
      <c r="AU12" s="184">
        <f t="shared" si="12"/>
        <v>0</v>
      </c>
      <c r="AV12" s="184">
        <f t="shared" si="13"/>
        <v>0</v>
      </c>
      <c r="AW12" s="184">
        <f t="shared" si="14"/>
        <v>0</v>
      </c>
      <c r="AX12" s="184">
        <f t="shared" si="15"/>
        <v>0</v>
      </c>
      <c r="AY12" s="184">
        <f t="shared" si="16"/>
        <v>0</v>
      </c>
      <c r="AZ12" s="184">
        <f t="shared" si="17"/>
        <v>0</v>
      </c>
      <c r="BA12" s="184">
        <f t="shared" si="18"/>
        <v>0</v>
      </c>
      <c r="BB12" s="184">
        <f t="shared" si="19"/>
        <v>0</v>
      </c>
    </row>
    <row r="13" spans="2:54" ht="21.75" customHeight="1">
      <c r="B13" s="462"/>
      <c r="C13" s="211" t="s">
        <v>111</v>
      </c>
      <c r="D13" s="197">
        <v>0</v>
      </c>
      <c r="E13" s="198"/>
      <c r="F13" s="199">
        <v>2</v>
      </c>
      <c r="G13" s="200"/>
      <c r="H13" s="201"/>
      <c r="I13" s="202"/>
      <c r="J13" s="197">
        <v>0</v>
      </c>
      <c r="K13" s="198"/>
      <c r="L13" s="199">
        <v>2</v>
      </c>
      <c r="M13" s="200"/>
      <c r="N13" s="201"/>
      <c r="O13" s="202"/>
      <c r="P13" s="197"/>
      <c r="Q13" s="198"/>
      <c r="R13" s="199"/>
      <c r="S13" s="200"/>
      <c r="T13" s="201"/>
      <c r="U13" s="202"/>
      <c r="V13" s="197"/>
      <c r="W13" s="198"/>
      <c r="X13" s="203"/>
      <c r="Y13" s="222">
        <f t="shared" si="0"/>
        <v>2</v>
      </c>
      <c r="Z13" s="204">
        <f t="shared" si="1"/>
        <v>0</v>
      </c>
      <c r="AA13" s="205">
        <f t="shared" si="2"/>
        <v>2</v>
      </c>
      <c r="AB13" s="206">
        <f t="shared" si="3"/>
        <v>0</v>
      </c>
      <c r="AC13" s="201" t="s">
        <v>17</v>
      </c>
      <c r="AD13" s="207">
        <f t="shared" si="4"/>
        <v>4</v>
      </c>
      <c r="AE13" s="208">
        <f t="shared" si="5"/>
        <v>0</v>
      </c>
      <c r="AF13" s="342"/>
      <c r="AG13" s="286" t="s">
        <v>73</v>
      </c>
      <c r="AH13" s="290" t="s">
        <v>99</v>
      </c>
      <c r="AI13" s="290" t="s">
        <v>97</v>
      </c>
      <c r="AJ13" s="286">
        <v>1</v>
      </c>
      <c r="AK13" s="286">
        <v>1</v>
      </c>
      <c r="AL13" s="288">
        <v>1</v>
      </c>
      <c r="AM13" s="288">
        <v>0.6666666666666666</v>
      </c>
      <c r="AO13" s="184">
        <f t="shared" si="6"/>
        <v>0</v>
      </c>
      <c r="AP13" s="184">
        <f t="shared" si="7"/>
        <v>1</v>
      </c>
      <c r="AQ13" s="184">
        <f t="shared" si="8"/>
        <v>0</v>
      </c>
      <c r="AR13" s="184">
        <f t="shared" si="9"/>
        <v>0</v>
      </c>
      <c r="AS13" s="184">
        <f t="shared" si="10"/>
        <v>0</v>
      </c>
      <c r="AT13" s="184">
        <f t="shared" si="11"/>
        <v>1</v>
      </c>
      <c r="AU13" s="184">
        <f t="shared" si="12"/>
        <v>0</v>
      </c>
      <c r="AV13" s="184">
        <f t="shared" si="13"/>
        <v>0</v>
      </c>
      <c r="AW13" s="184">
        <f t="shared" si="14"/>
        <v>0</v>
      </c>
      <c r="AX13" s="184">
        <f t="shared" si="15"/>
        <v>0</v>
      </c>
      <c r="AY13" s="184">
        <f t="shared" si="16"/>
        <v>0</v>
      </c>
      <c r="AZ13" s="184">
        <f t="shared" si="17"/>
        <v>0</v>
      </c>
      <c r="BA13" s="184">
        <f t="shared" si="18"/>
        <v>0</v>
      </c>
      <c r="BB13" s="184">
        <f t="shared" si="19"/>
        <v>0</v>
      </c>
    </row>
    <row r="14" spans="2:54" ht="21.75" customHeight="1">
      <c r="B14" s="460" t="s">
        <v>114</v>
      </c>
      <c r="C14" s="209" t="s">
        <v>119</v>
      </c>
      <c r="D14" s="172">
        <v>0</v>
      </c>
      <c r="E14" s="173"/>
      <c r="F14" s="178">
        <v>2</v>
      </c>
      <c r="G14" s="175"/>
      <c r="H14" s="176"/>
      <c r="I14" s="177"/>
      <c r="J14" s="172">
        <v>2</v>
      </c>
      <c r="K14" s="173"/>
      <c r="L14" s="178">
        <v>0</v>
      </c>
      <c r="M14" s="175"/>
      <c r="N14" s="176"/>
      <c r="O14" s="177"/>
      <c r="P14" s="172"/>
      <c r="Q14" s="173"/>
      <c r="R14" s="174"/>
      <c r="S14" s="175"/>
      <c r="T14" s="176"/>
      <c r="U14" s="177"/>
      <c r="V14" s="172"/>
      <c r="W14" s="173"/>
      <c r="X14" s="174"/>
      <c r="Y14" s="220">
        <f t="shared" si="0"/>
        <v>2</v>
      </c>
      <c r="Z14" s="179">
        <f t="shared" si="1"/>
        <v>1</v>
      </c>
      <c r="AA14" s="180">
        <f t="shared" si="2"/>
        <v>1</v>
      </c>
      <c r="AB14" s="181">
        <f t="shared" si="3"/>
        <v>2</v>
      </c>
      <c r="AC14" s="176" t="s">
        <v>17</v>
      </c>
      <c r="AD14" s="182">
        <f t="shared" si="4"/>
        <v>2</v>
      </c>
      <c r="AE14" s="183">
        <f t="shared" si="5"/>
        <v>0.5</v>
      </c>
      <c r="AG14" s="286" t="s">
        <v>74</v>
      </c>
      <c r="AH14" s="290" t="s">
        <v>134</v>
      </c>
      <c r="AI14" s="290" t="s">
        <v>98</v>
      </c>
      <c r="AJ14" s="286">
        <v>1</v>
      </c>
      <c r="AK14" s="286">
        <v>0</v>
      </c>
      <c r="AL14" s="288">
        <v>0</v>
      </c>
      <c r="AM14" s="288">
        <v>0</v>
      </c>
      <c r="AO14" s="184">
        <f t="shared" si="6"/>
        <v>0</v>
      </c>
      <c r="AP14" s="184">
        <f t="shared" si="7"/>
        <v>1</v>
      </c>
      <c r="AQ14" s="184">
        <f t="shared" si="8"/>
        <v>0</v>
      </c>
      <c r="AR14" s="184">
        <f t="shared" si="9"/>
        <v>0</v>
      </c>
      <c r="AS14" s="184">
        <f t="shared" si="10"/>
        <v>1</v>
      </c>
      <c r="AT14" s="184">
        <f t="shared" si="11"/>
        <v>0</v>
      </c>
      <c r="AU14" s="184">
        <f t="shared" si="12"/>
        <v>0</v>
      </c>
      <c r="AV14" s="184">
        <f t="shared" si="13"/>
        <v>0</v>
      </c>
      <c r="AW14" s="184">
        <f t="shared" si="14"/>
        <v>0</v>
      </c>
      <c r="AX14" s="184">
        <f t="shared" si="15"/>
        <v>0</v>
      </c>
      <c r="AY14" s="184">
        <f t="shared" si="16"/>
        <v>0</v>
      </c>
      <c r="AZ14" s="184">
        <f t="shared" si="17"/>
        <v>0</v>
      </c>
      <c r="BA14" s="184">
        <f t="shared" si="18"/>
        <v>0</v>
      </c>
      <c r="BB14" s="184">
        <f t="shared" si="19"/>
        <v>0</v>
      </c>
    </row>
    <row r="15" spans="2:54" ht="21.75" customHeight="1">
      <c r="B15" s="461"/>
      <c r="C15" s="210" t="s">
        <v>120</v>
      </c>
      <c r="D15" s="185">
        <v>0</v>
      </c>
      <c r="E15" s="186"/>
      <c r="F15" s="191">
        <v>2</v>
      </c>
      <c r="G15" s="188"/>
      <c r="H15" s="189"/>
      <c r="I15" s="190"/>
      <c r="J15" s="185">
        <v>2</v>
      </c>
      <c r="K15" s="186"/>
      <c r="L15" s="191">
        <v>0</v>
      </c>
      <c r="M15" s="188"/>
      <c r="N15" s="189"/>
      <c r="O15" s="190"/>
      <c r="P15" s="185"/>
      <c r="Q15" s="186"/>
      <c r="R15" s="187"/>
      <c r="S15" s="188"/>
      <c r="T15" s="189"/>
      <c r="U15" s="190"/>
      <c r="V15" s="185"/>
      <c r="W15" s="186"/>
      <c r="X15" s="187"/>
      <c r="Y15" s="221">
        <f t="shared" si="0"/>
        <v>2</v>
      </c>
      <c r="Z15" s="192">
        <f t="shared" si="1"/>
        <v>1</v>
      </c>
      <c r="AA15" s="193">
        <f t="shared" si="2"/>
        <v>1</v>
      </c>
      <c r="AB15" s="194">
        <f t="shared" si="3"/>
        <v>2</v>
      </c>
      <c r="AC15" s="189" t="s">
        <v>17</v>
      </c>
      <c r="AD15" s="195">
        <f t="shared" si="4"/>
        <v>2</v>
      </c>
      <c r="AE15" s="196">
        <f t="shared" si="5"/>
        <v>0.5</v>
      </c>
      <c r="AG15" s="286" t="s">
        <v>75</v>
      </c>
      <c r="AH15" s="290" t="s">
        <v>102</v>
      </c>
      <c r="AI15" s="290" t="s">
        <v>98</v>
      </c>
      <c r="AJ15" s="286">
        <v>1</v>
      </c>
      <c r="AK15" s="286">
        <v>0</v>
      </c>
      <c r="AL15" s="288">
        <v>0</v>
      </c>
      <c r="AM15" s="288">
        <v>0</v>
      </c>
      <c r="AO15" s="184">
        <f t="shared" si="6"/>
        <v>0</v>
      </c>
      <c r="AP15" s="184">
        <f t="shared" si="7"/>
        <v>1</v>
      </c>
      <c r="AQ15" s="184">
        <f t="shared" si="8"/>
        <v>0</v>
      </c>
      <c r="AR15" s="184">
        <f t="shared" si="9"/>
        <v>0</v>
      </c>
      <c r="AS15" s="184">
        <f t="shared" si="10"/>
        <v>1</v>
      </c>
      <c r="AT15" s="184">
        <f t="shared" si="11"/>
        <v>0</v>
      </c>
      <c r="AU15" s="184">
        <f t="shared" si="12"/>
        <v>0</v>
      </c>
      <c r="AV15" s="184">
        <f t="shared" si="13"/>
        <v>0</v>
      </c>
      <c r="AW15" s="184">
        <f t="shared" si="14"/>
        <v>0</v>
      </c>
      <c r="AX15" s="184">
        <f t="shared" si="15"/>
        <v>0</v>
      </c>
      <c r="AY15" s="184">
        <f t="shared" si="16"/>
        <v>0</v>
      </c>
      <c r="AZ15" s="184">
        <f t="shared" si="17"/>
        <v>0</v>
      </c>
      <c r="BA15" s="184">
        <f t="shared" si="18"/>
        <v>0</v>
      </c>
      <c r="BB15" s="184">
        <f t="shared" si="19"/>
        <v>0</v>
      </c>
    </row>
    <row r="16" spans="2:54" ht="21.75" customHeight="1">
      <c r="B16" s="461"/>
      <c r="C16" s="213"/>
      <c r="D16" s="185"/>
      <c r="E16" s="186"/>
      <c r="F16" s="191"/>
      <c r="G16" s="188"/>
      <c r="H16" s="189"/>
      <c r="I16" s="190"/>
      <c r="J16" s="185"/>
      <c r="K16" s="186"/>
      <c r="L16" s="187"/>
      <c r="M16" s="188"/>
      <c r="N16" s="189"/>
      <c r="O16" s="190"/>
      <c r="P16" s="185"/>
      <c r="Q16" s="186"/>
      <c r="R16" s="187"/>
      <c r="S16" s="188"/>
      <c r="T16" s="189"/>
      <c r="U16" s="190"/>
      <c r="V16" s="185"/>
      <c r="W16" s="186"/>
      <c r="X16" s="187"/>
      <c r="Y16" s="221">
        <f t="shared" si="0"/>
        <v>0</v>
      </c>
      <c r="Z16" s="192">
        <f t="shared" si="1"/>
        <v>0</v>
      </c>
      <c r="AA16" s="193">
        <f t="shared" si="2"/>
        <v>0</v>
      </c>
      <c r="AB16" s="194">
        <f t="shared" si="3"/>
        <v>0</v>
      </c>
      <c r="AC16" s="189" t="s">
        <v>17</v>
      </c>
      <c r="AD16" s="195">
        <f t="shared" si="4"/>
        <v>0</v>
      </c>
      <c r="AE16" s="196">
        <f t="shared" si="5"/>
        <v>0</v>
      </c>
      <c r="AG16" s="425" t="s">
        <v>80</v>
      </c>
      <c r="AH16" s="426" t="s">
        <v>133</v>
      </c>
      <c r="AI16" s="426" t="s">
        <v>97</v>
      </c>
      <c r="AJ16" s="425">
        <v>1</v>
      </c>
      <c r="AK16" s="425">
        <v>0</v>
      </c>
      <c r="AL16" s="427">
        <v>0</v>
      </c>
      <c r="AM16" s="427">
        <v>0</v>
      </c>
      <c r="AO16" s="184">
        <f t="shared" si="6"/>
        <v>0</v>
      </c>
      <c r="AP16" s="184">
        <f t="shared" si="7"/>
        <v>0</v>
      </c>
      <c r="AQ16" s="184">
        <f t="shared" si="8"/>
        <v>0</v>
      </c>
      <c r="AR16" s="184">
        <f t="shared" si="9"/>
        <v>0</v>
      </c>
      <c r="AS16" s="184">
        <f t="shared" si="10"/>
        <v>0</v>
      </c>
      <c r="AT16" s="184">
        <f t="shared" si="11"/>
        <v>0</v>
      </c>
      <c r="AU16" s="184">
        <f t="shared" si="12"/>
        <v>0</v>
      </c>
      <c r="AV16" s="184">
        <f t="shared" si="13"/>
        <v>0</v>
      </c>
      <c r="AW16" s="184">
        <f t="shared" si="14"/>
        <v>0</v>
      </c>
      <c r="AX16" s="184">
        <f t="shared" si="15"/>
        <v>0</v>
      </c>
      <c r="AY16" s="184">
        <f t="shared" si="16"/>
        <v>0</v>
      </c>
      <c r="AZ16" s="184">
        <f t="shared" si="17"/>
        <v>0</v>
      </c>
      <c r="BA16" s="184">
        <f t="shared" si="18"/>
        <v>0</v>
      </c>
      <c r="BB16" s="184">
        <f t="shared" si="19"/>
        <v>0</v>
      </c>
    </row>
    <row r="17" spans="2:54" ht="21.75" customHeight="1">
      <c r="B17" s="462"/>
      <c r="C17" s="211"/>
      <c r="D17" s="197"/>
      <c r="E17" s="198"/>
      <c r="F17" s="199"/>
      <c r="G17" s="200"/>
      <c r="H17" s="201"/>
      <c r="I17" s="202"/>
      <c r="J17" s="197"/>
      <c r="K17" s="198"/>
      <c r="L17" s="199"/>
      <c r="M17" s="200"/>
      <c r="N17" s="201"/>
      <c r="O17" s="202"/>
      <c r="P17" s="197"/>
      <c r="Q17" s="198"/>
      <c r="R17" s="199"/>
      <c r="S17" s="200"/>
      <c r="T17" s="201"/>
      <c r="U17" s="202"/>
      <c r="V17" s="197"/>
      <c r="W17" s="198"/>
      <c r="X17" s="203"/>
      <c r="Y17" s="222">
        <f t="shared" si="0"/>
        <v>0</v>
      </c>
      <c r="Z17" s="204">
        <f t="shared" si="1"/>
        <v>0</v>
      </c>
      <c r="AA17" s="205">
        <f t="shared" si="2"/>
        <v>0</v>
      </c>
      <c r="AB17" s="206">
        <f t="shared" si="3"/>
        <v>0</v>
      </c>
      <c r="AC17" s="201" t="s">
        <v>17</v>
      </c>
      <c r="AD17" s="207">
        <f t="shared" si="4"/>
        <v>0</v>
      </c>
      <c r="AE17" s="208">
        <f t="shared" si="5"/>
        <v>0</v>
      </c>
      <c r="AG17" s="292" t="s">
        <v>81</v>
      </c>
      <c r="AH17" s="293"/>
      <c r="AI17" s="293"/>
      <c r="AJ17" s="292"/>
      <c r="AK17" s="292"/>
      <c r="AL17" s="294"/>
      <c r="AM17" s="288"/>
      <c r="AO17" s="184">
        <f t="shared" si="6"/>
        <v>0</v>
      </c>
      <c r="AP17" s="184">
        <f t="shared" si="7"/>
        <v>0</v>
      </c>
      <c r="AQ17" s="184">
        <f t="shared" si="8"/>
        <v>0</v>
      </c>
      <c r="AR17" s="184">
        <f t="shared" si="9"/>
        <v>0</v>
      </c>
      <c r="AS17" s="184">
        <f t="shared" si="10"/>
        <v>0</v>
      </c>
      <c r="AT17" s="184">
        <f t="shared" si="11"/>
        <v>0</v>
      </c>
      <c r="AU17" s="184">
        <f t="shared" si="12"/>
        <v>0</v>
      </c>
      <c r="AV17" s="184">
        <f t="shared" si="13"/>
        <v>0</v>
      </c>
      <c r="AW17" s="184">
        <f t="shared" si="14"/>
        <v>0</v>
      </c>
      <c r="AX17" s="184">
        <f t="shared" si="15"/>
        <v>0</v>
      </c>
      <c r="AY17" s="184">
        <f t="shared" si="16"/>
        <v>0</v>
      </c>
      <c r="AZ17" s="184">
        <f t="shared" si="17"/>
        <v>0</v>
      </c>
      <c r="BA17" s="184">
        <f t="shared" si="18"/>
        <v>0</v>
      </c>
      <c r="BB17" s="184">
        <f t="shared" si="19"/>
        <v>0</v>
      </c>
    </row>
    <row r="18" spans="2:54" ht="25.5" customHeight="1">
      <c r="B18" s="460" t="s">
        <v>97</v>
      </c>
      <c r="C18" s="209" t="s">
        <v>99</v>
      </c>
      <c r="D18" s="172">
        <v>2</v>
      </c>
      <c r="E18" s="173"/>
      <c r="F18" s="178">
        <v>1</v>
      </c>
      <c r="G18" s="175"/>
      <c r="H18" s="176"/>
      <c r="I18" s="177"/>
      <c r="J18" s="172"/>
      <c r="K18" s="173"/>
      <c r="L18" s="174"/>
      <c r="M18" s="175"/>
      <c r="N18" s="176"/>
      <c r="O18" s="177"/>
      <c r="P18" s="172"/>
      <c r="Q18" s="173"/>
      <c r="R18" s="174"/>
      <c r="S18" s="175"/>
      <c r="T18" s="176"/>
      <c r="U18" s="177"/>
      <c r="V18" s="172"/>
      <c r="W18" s="173"/>
      <c r="X18" s="178"/>
      <c r="Y18" s="220">
        <f t="shared" si="0"/>
        <v>1</v>
      </c>
      <c r="Z18" s="179">
        <f t="shared" si="1"/>
        <v>1</v>
      </c>
      <c r="AA18" s="180">
        <f t="shared" si="2"/>
        <v>0</v>
      </c>
      <c r="AB18" s="181">
        <f t="shared" si="3"/>
        <v>2</v>
      </c>
      <c r="AC18" s="176" t="s">
        <v>17</v>
      </c>
      <c r="AD18" s="182">
        <f t="shared" si="4"/>
        <v>1</v>
      </c>
      <c r="AE18" s="183">
        <f t="shared" si="5"/>
        <v>1</v>
      </c>
      <c r="AG18" s="292" t="s">
        <v>113</v>
      </c>
      <c r="AH18" s="293"/>
      <c r="AI18" s="293"/>
      <c r="AJ18" s="292"/>
      <c r="AK18" s="292"/>
      <c r="AL18" s="294"/>
      <c r="AM18" s="288"/>
      <c r="AO18" s="184">
        <f t="shared" si="6"/>
        <v>1</v>
      </c>
      <c r="AP18" s="184">
        <f t="shared" si="7"/>
        <v>0</v>
      </c>
      <c r="AQ18" s="184">
        <f t="shared" si="8"/>
        <v>0</v>
      </c>
      <c r="AR18" s="184">
        <f t="shared" si="9"/>
        <v>0</v>
      </c>
      <c r="AS18" s="184">
        <f t="shared" si="10"/>
        <v>0</v>
      </c>
      <c r="AT18" s="184">
        <f t="shared" si="11"/>
        <v>0</v>
      </c>
      <c r="AU18" s="184">
        <f t="shared" si="12"/>
        <v>0</v>
      </c>
      <c r="AV18" s="184">
        <f t="shared" si="13"/>
        <v>0</v>
      </c>
      <c r="AW18" s="184">
        <f t="shared" si="14"/>
        <v>0</v>
      </c>
      <c r="AX18" s="184">
        <f t="shared" si="15"/>
        <v>0</v>
      </c>
      <c r="AY18" s="184">
        <f t="shared" si="16"/>
        <v>0</v>
      </c>
      <c r="AZ18" s="184">
        <f t="shared" si="17"/>
        <v>0</v>
      </c>
      <c r="BA18" s="184">
        <f t="shared" si="18"/>
        <v>0</v>
      </c>
      <c r="BB18" s="184">
        <f t="shared" si="19"/>
        <v>0</v>
      </c>
    </row>
    <row r="19" spans="2:54" ht="25.5" customHeight="1">
      <c r="B19" s="461"/>
      <c r="C19" s="210" t="s">
        <v>100</v>
      </c>
      <c r="D19" s="185">
        <v>2</v>
      </c>
      <c r="E19" s="186"/>
      <c r="F19" s="191">
        <v>1</v>
      </c>
      <c r="G19" s="188"/>
      <c r="H19" s="189"/>
      <c r="I19" s="190"/>
      <c r="J19" s="185">
        <v>2</v>
      </c>
      <c r="K19" s="186"/>
      <c r="L19" s="187">
        <v>0</v>
      </c>
      <c r="M19" s="188"/>
      <c r="N19" s="189"/>
      <c r="O19" s="190"/>
      <c r="P19" s="185"/>
      <c r="Q19" s="186"/>
      <c r="R19" s="187"/>
      <c r="S19" s="188"/>
      <c r="T19" s="189"/>
      <c r="U19" s="190"/>
      <c r="V19" s="185"/>
      <c r="W19" s="186"/>
      <c r="X19" s="191"/>
      <c r="Y19" s="221">
        <f t="shared" si="0"/>
        <v>2</v>
      </c>
      <c r="Z19" s="192">
        <f t="shared" si="1"/>
        <v>2</v>
      </c>
      <c r="AA19" s="193">
        <f t="shared" si="2"/>
        <v>0</v>
      </c>
      <c r="AB19" s="194">
        <f t="shared" si="3"/>
        <v>4</v>
      </c>
      <c r="AC19" s="189" t="s">
        <v>17</v>
      </c>
      <c r="AD19" s="195">
        <f t="shared" si="4"/>
        <v>1</v>
      </c>
      <c r="AE19" s="196">
        <f t="shared" si="5"/>
        <v>1</v>
      </c>
      <c r="AG19" s="286" t="s">
        <v>82</v>
      </c>
      <c r="AH19" s="290"/>
      <c r="AI19" s="293"/>
      <c r="AJ19" s="286"/>
      <c r="AK19" s="286"/>
      <c r="AL19" s="288"/>
      <c r="AM19" s="288"/>
      <c r="AO19" s="184">
        <f t="shared" si="6"/>
        <v>1</v>
      </c>
      <c r="AP19" s="184">
        <f t="shared" si="7"/>
        <v>0</v>
      </c>
      <c r="AQ19" s="184">
        <f t="shared" si="8"/>
        <v>0</v>
      </c>
      <c r="AR19" s="184">
        <f t="shared" si="9"/>
        <v>0</v>
      </c>
      <c r="AS19" s="184">
        <f t="shared" si="10"/>
        <v>1</v>
      </c>
      <c r="AT19" s="184">
        <f t="shared" si="11"/>
        <v>0</v>
      </c>
      <c r="AU19" s="184">
        <f t="shared" si="12"/>
        <v>0</v>
      </c>
      <c r="AV19" s="184">
        <f t="shared" si="13"/>
        <v>0</v>
      </c>
      <c r="AW19" s="184">
        <f t="shared" si="14"/>
        <v>0</v>
      </c>
      <c r="AX19" s="184">
        <f t="shared" si="15"/>
        <v>0</v>
      </c>
      <c r="AY19" s="184">
        <f t="shared" si="16"/>
        <v>0</v>
      </c>
      <c r="AZ19" s="184">
        <f t="shared" si="17"/>
        <v>0</v>
      </c>
      <c r="BA19" s="184">
        <f t="shared" si="18"/>
        <v>0</v>
      </c>
      <c r="BB19" s="184">
        <f t="shared" si="19"/>
        <v>0</v>
      </c>
    </row>
    <row r="20" spans="2:54" ht="24" customHeight="1">
      <c r="B20" s="462"/>
      <c r="C20" s="211" t="s">
        <v>133</v>
      </c>
      <c r="D20" s="197"/>
      <c r="E20" s="198"/>
      <c r="F20" s="199"/>
      <c r="G20" s="200"/>
      <c r="H20" s="201"/>
      <c r="I20" s="202"/>
      <c r="J20" s="197">
        <v>0</v>
      </c>
      <c r="K20" s="198"/>
      <c r="L20" s="199">
        <v>2</v>
      </c>
      <c r="M20" s="200"/>
      <c r="N20" s="201"/>
      <c r="O20" s="202"/>
      <c r="P20" s="197"/>
      <c r="Q20" s="198"/>
      <c r="R20" s="199"/>
      <c r="S20" s="200"/>
      <c r="T20" s="201"/>
      <c r="U20" s="202"/>
      <c r="V20" s="197"/>
      <c r="W20" s="198"/>
      <c r="X20" s="203"/>
      <c r="Y20" s="222">
        <f t="shared" si="0"/>
        <v>1</v>
      </c>
      <c r="Z20" s="204">
        <f t="shared" si="1"/>
        <v>0</v>
      </c>
      <c r="AA20" s="205">
        <f t="shared" si="2"/>
        <v>1</v>
      </c>
      <c r="AB20" s="206">
        <f t="shared" si="3"/>
        <v>0</v>
      </c>
      <c r="AC20" s="201" t="s">
        <v>17</v>
      </c>
      <c r="AD20" s="207">
        <f t="shared" si="4"/>
        <v>2</v>
      </c>
      <c r="AE20" s="208">
        <f t="shared" si="5"/>
        <v>0</v>
      </c>
      <c r="AG20" s="286" t="s">
        <v>83</v>
      </c>
      <c r="AH20" s="290"/>
      <c r="AI20" s="293"/>
      <c r="AJ20" s="286"/>
      <c r="AK20" s="286"/>
      <c r="AL20" s="288"/>
      <c r="AM20" s="427"/>
      <c r="AO20" s="184">
        <f t="shared" si="6"/>
        <v>0</v>
      </c>
      <c r="AP20" s="184">
        <f t="shared" si="7"/>
        <v>0</v>
      </c>
      <c r="AQ20" s="184">
        <f t="shared" si="8"/>
        <v>0</v>
      </c>
      <c r="AR20" s="184">
        <f t="shared" si="9"/>
        <v>0</v>
      </c>
      <c r="AS20" s="184">
        <f t="shared" si="10"/>
        <v>0</v>
      </c>
      <c r="AT20" s="184">
        <f t="shared" si="11"/>
        <v>1</v>
      </c>
      <c r="AU20" s="184">
        <f t="shared" si="12"/>
        <v>0</v>
      </c>
      <c r="AV20" s="184">
        <f t="shared" si="13"/>
        <v>0</v>
      </c>
      <c r="AW20" s="184">
        <f t="shared" si="14"/>
        <v>0</v>
      </c>
      <c r="AX20" s="184">
        <f t="shared" si="15"/>
        <v>0</v>
      </c>
      <c r="AY20" s="184">
        <f t="shared" si="16"/>
        <v>0</v>
      </c>
      <c r="AZ20" s="184">
        <f t="shared" si="17"/>
        <v>0</v>
      </c>
      <c r="BA20" s="184">
        <f t="shared" si="18"/>
        <v>0</v>
      </c>
      <c r="BB20" s="184">
        <f t="shared" si="19"/>
        <v>0</v>
      </c>
    </row>
    <row r="21" spans="2:54" ht="24" customHeight="1" hidden="1">
      <c r="B21" s="460"/>
      <c r="C21" s="211"/>
      <c r="D21" s="172"/>
      <c r="E21" s="173"/>
      <c r="F21" s="178"/>
      <c r="G21" s="175"/>
      <c r="H21" s="176"/>
      <c r="I21" s="177"/>
      <c r="J21" s="172"/>
      <c r="K21" s="173"/>
      <c r="L21" s="178"/>
      <c r="M21" s="175"/>
      <c r="N21" s="176"/>
      <c r="O21" s="177"/>
      <c r="P21" s="172"/>
      <c r="Q21" s="173"/>
      <c r="R21" s="174"/>
      <c r="S21" s="175"/>
      <c r="T21" s="176"/>
      <c r="U21" s="177"/>
      <c r="V21" s="172"/>
      <c r="W21" s="173"/>
      <c r="X21" s="174"/>
      <c r="Y21" s="220">
        <f t="shared" si="0"/>
        <v>0</v>
      </c>
      <c r="Z21" s="179">
        <f t="shared" si="1"/>
        <v>0</v>
      </c>
      <c r="AA21" s="180">
        <f t="shared" si="2"/>
        <v>0</v>
      </c>
      <c r="AB21" s="181">
        <f t="shared" si="3"/>
        <v>0</v>
      </c>
      <c r="AC21" s="176" t="s">
        <v>17</v>
      </c>
      <c r="AD21" s="182">
        <f t="shared" si="4"/>
        <v>0</v>
      </c>
      <c r="AE21" s="183">
        <f t="shared" si="5"/>
        <v>0</v>
      </c>
      <c r="AG21" s="286" t="s">
        <v>84</v>
      </c>
      <c r="AH21" s="290"/>
      <c r="AI21" s="290"/>
      <c r="AJ21" s="286"/>
      <c r="AK21" s="286"/>
      <c r="AL21" s="288"/>
      <c r="AM21" s="288"/>
      <c r="AO21" s="184">
        <f t="shared" si="6"/>
        <v>0</v>
      </c>
      <c r="AP21" s="184">
        <f t="shared" si="7"/>
        <v>0</v>
      </c>
      <c r="AQ21" s="184">
        <f t="shared" si="8"/>
        <v>0</v>
      </c>
      <c r="AR21" s="184">
        <f t="shared" si="9"/>
        <v>0</v>
      </c>
      <c r="AS21" s="184">
        <f t="shared" si="10"/>
        <v>0</v>
      </c>
      <c r="AT21" s="184">
        <f t="shared" si="11"/>
        <v>0</v>
      </c>
      <c r="AU21" s="184">
        <f t="shared" si="12"/>
        <v>0</v>
      </c>
      <c r="AV21" s="184">
        <f t="shared" si="13"/>
        <v>0</v>
      </c>
      <c r="AW21" s="184">
        <f t="shared" si="14"/>
        <v>0</v>
      </c>
      <c r="AX21" s="184">
        <f t="shared" si="15"/>
        <v>0</v>
      </c>
      <c r="AY21" s="184">
        <f t="shared" si="16"/>
        <v>0</v>
      </c>
      <c r="AZ21" s="184">
        <f t="shared" si="17"/>
        <v>0</v>
      </c>
      <c r="BA21" s="184">
        <f t="shared" si="18"/>
        <v>0</v>
      </c>
      <c r="BB21" s="184">
        <f t="shared" si="19"/>
        <v>0</v>
      </c>
    </row>
    <row r="22" spans="2:54" ht="24.75" customHeight="1" hidden="1">
      <c r="B22" s="461"/>
      <c r="C22" s="212"/>
      <c r="D22" s="185"/>
      <c r="E22" s="186"/>
      <c r="F22" s="191"/>
      <c r="G22" s="188"/>
      <c r="H22" s="189"/>
      <c r="I22" s="190"/>
      <c r="J22" s="185"/>
      <c r="K22" s="186"/>
      <c r="L22" s="191"/>
      <c r="M22" s="188"/>
      <c r="N22" s="189"/>
      <c r="O22" s="190"/>
      <c r="P22" s="185"/>
      <c r="Q22" s="186"/>
      <c r="R22" s="187"/>
      <c r="S22" s="188"/>
      <c r="T22" s="189"/>
      <c r="U22" s="190"/>
      <c r="V22" s="185"/>
      <c r="W22" s="186"/>
      <c r="X22" s="187"/>
      <c r="Y22" s="221">
        <f t="shared" si="0"/>
        <v>0</v>
      </c>
      <c r="Z22" s="192">
        <f t="shared" si="1"/>
        <v>0</v>
      </c>
      <c r="AA22" s="193">
        <f t="shared" si="2"/>
        <v>0</v>
      </c>
      <c r="AB22" s="194">
        <f t="shared" si="3"/>
        <v>0</v>
      </c>
      <c r="AC22" s="189" t="s">
        <v>17</v>
      </c>
      <c r="AD22" s="195">
        <f t="shared" si="4"/>
        <v>0</v>
      </c>
      <c r="AE22" s="196">
        <f t="shared" si="5"/>
        <v>0</v>
      </c>
      <c r="AG22" s="286" t="s">
        <v>85</v>
      </c>
      <c r="AH22" s="290"/>
      <c r="AI22" s="290"/>
      <c r="AJ22" s="286"/>
      <c r="AK22" s="286"/>
      <c r="AL22" s="288"/>
      <c r="AM22" s="288"/>
      <c r="AO22" s="184">
        <f t="shared" si="6"/>
        <v>0</v>
      </c>
      <c r="AP22" s="184">
        <f t="shared" si="7"/>
        <v>0</v>
      </c>
      <c r="AQ22" s="184">
        <f t="shared" si="8"/>
        <v>0</v>
      </c>
      <c r="AR22" s="184">
        <f t="shared" si="9"/>
        <v>0</v>
      </c>
      <c r="AS22" s="184">
        <f t="shared" si="10"/>
        <v>0</v>
      </c>
      <c r="AT22" s="184">
        <f t="shared" si="11"/>
        <v>0</v>
      </c>
      <c r="AU22" s="184">
        <f t="shared" si="12"/>
        <v>0</v>
      </c>
      <c r="AV22" s="184">
        <f t="shared" si="13"/>
        <v>0</v>
      </c>
      <c r="AW22" s="184">
        <f t="shared" si="14"/>
        <v>0</v>
      </c>
      <c r="AX22" s="184">
        <f t="shared" si="15"/>
        <v>0</v>
      </c>
      <c r="AY22" s="184">
        <f t="shared" si="16"/>
        <v>0</v>
      </c>
      <c r="AZ22" s="184">
        <f t="shared" si="17"/>
        <v>0</v>
      </c>
      <c r="BA22" s="184">
        <f t="shared" si="18"/>
        <v>0</v>
      </c>
      <c r="BB22" s="184">
        <f t="shared" si="19"/>
        <v>0</v>
      </c>
    </row>
    <row r="23" spans="2:54" ht="24.75" customHeight="1" hidden="1">
      <c r="B23" s="461"/>
      <c r="C23" s="295"/>
      <c r="D23" s="185"/>
      <c r="E23" s="186"/>
      <c r="F23" s="191"/>
      <c r="G23" s="188"/>
      <c r="H23" s="189"/>
      <c r="I23" s="190"/>
      <c r="J23" s="185"/>
      <c r="K23" s="186"/>
      <c r="L23" s="191"/>
      <c r="M23" s="188"/>
      <c r="N23" s="189"/>
      <c r="O23" s="190"/>
      <c r="P23" s="185"/>
      <c r="Q23" s="186"/>
      <c r="R23" s="187"/>
      <c r="S23" s="188"/>
      <c r="T23" s="189"/>
      <c r="U23" s="190"/>
      <c r="V23" s="185"/>
      <c r="W23" s="186"/>
      <c r="X23" s="187"/>
      <c r="Y23" s="222">
        <f t="shared" si="0"/>
        <v>0</v>
      </c>
      <c r="Z23" s="204">
        <f t="shared" si="1"/>
        <v>0</v>
      </c>
      <c r="AA23" s="205">
        <f t="shared" si="2"/>
        <v>0</v>
      </c>
      <c r="AB23" s="206">
        <f t="shared" si="3"/>
        <v>0</v>
      </c>
      <c r="AC23" s="201" t="s">
        <v>17</v>
      </c>
      <c r="AD23" s="207">
        <f t="shared" si="4"/>
        <v>0</v>
      </c>
      <c r="AE23" s="208">
        <f t="shared" si="5"/>
        <v>0</v>
      </c>
      <c r="AG23" s="286" t="s">
        <v>86</v>
      </c>
      <c r="AH23" s="290"/>
      <c r="AI23" s="290"/>
      <c r="AJ23" s="286"/>
      <c r="AK23" s="286"/>
      <c r="AL23" s="288"/>
      <c r="AM23" s="288"/>
      <c r="AO23" s="184">
        <f t="shared" si="6"/>
        <v>0</v>
      </c>
      <c r="AP23" s="184">
        <f t="shared" si="7"/>
        <v>0</v>
      </c>
      <c r="AQ23" s="184">
        <f t="shared" si="8"/>
        <v>0</v>
      </c>
      <c r="AR23" s="184">
        <f t="shared" si="9"/>
        <v>0</v>
      </c>
      <c r="AS23" s="184">
        <f t="shared" si="10"/>
        <v>0</v>
      </c>
      <c r="AT23" s="184">
        <f t="shared" si="11"/>
        <v>0</v>
      </c>
      <c r="AU23" s="184">
        <f t="shared" si="12"/>
        <v>0</v>
      </c>
      <c r="AV23" s="184">
        <f t="shared" si="13"/>
        <v>0</v>
      </c>
      <c r="AW23" s="184">
        <f t="shared" si="14"/>
        <v>0</v>
      </c>
      <c r="AX23" s="184">
        <f t="shared" si="15"/>
        <v>0</v>
      </c>
      <c r="AY23" s="184">
        <f t="shared" si="16"/>
        <v>0</v>
      </c>
      <c r="AZ23" s="184">
        <f t="shared" si="17"/>
        <v>0</v>
      </c>
      <c r="BA23" s="184">
        <f t="shared" si="18"/>
        <v>0</v>
      </c>
      <c r="BB23" s="184">
        <f t="shared" si="19"/>
        <v>0</v>
      </c>
    </row>
    <row r="24" spans="2:54" ht="19.5" customHeight="1" hidden="1">
      <c r="B24" s="462"/>
      <c r="C24" s="296"/>
      <c r="D24" s="197"/>
      <c r="E24" s="198"/>
      <c r="F24" s="199"/>
      <c r="G24" s="200"/>
      <c r="H24" s="201"/>
      <c r="I24" s="202"/>
      <c r="J24" s="197"/>
      <c r="K24" s="198"/>
      <c r="L24" s="199"/>
      <c r="M24" s="200"/>
      <c r="N24" s="201"/>
      <c r="O24" s="202"/>
      <c r="P24" s="197"/>
      <c r="Q24" s="198"/>
      <c r="R24" s="199"/>
      <c r="S24" s="200"/>
      <c r="T24" s="201"/>
      <c r="U24" s="202"/>
      <c r="V24" s="197"/>
      <c r="W24" s="198"/>
      <c r="X24" s="203"/>
      <c r="Y24" s="222">
        <f t="shared" si="0"/>
        <v>0</v>
      </c>
      <c r="Z24" s="204">
        <f t="shared" si="1"/>
        <v>0</v>
      </c>
      <c r="AA24" s="205">
        <f t="shared" si="2"/>
        <v>0</v>
      </c>
      <c r="AB24" s="206">
        <f t="shared" si="3"/>
        <v>0</v>
      </c>
      <c r="AC24" s="201" t="s">
        <v>17</v>
      </c>
      <c r="AD24" s="207">
        <f t="shared" si="4"/>
        <v>0</v>
      </c>
      <c r="AE24" s="208">
        <f t="shared" si="5"/>
        <v>0</v>
      </c>
      <c r="AO24" s="184">
        <f t="shared" si="6"/>
        <v>0</v>
      </c>
      <c r="AP24" s="184">
        <f t="shared" si="7"/>
        <v>0</v>
      </c>
      <c r="AQ24" s="184">
        <f t="shared" si="8"/>
        <v>0</v>
      </c>
      <c r="AR24" s="184">
        <f t="shared" si="9"/>
        <v>0</v>
      </c>
      <c r="AS24" s="184">
        <f t="shared" si="10"/>
        <v>0</v>
      </c>
      <c r="AT24" s="184">
        <f t="shared" si="11"/>
        <v>0</v>
      </c>
      <c r="AU24" s="184">
        <f t="shared" si="12"/>
        <v>0</v>
      </c>
      <c r="AV24" s="184">
        <f t="shared" si="13"/>
        <v>0</v>
      </c>
      <c r="AW24" s="184">
        <f t="shared" si="14"/>
        <v>0</v>
      </c>
      <c r="AX24" s="184">
        <f t="shared" si="15"/>
        <v>0</v>
      </c>
      <c r="AY24" s="184">
        <f t="shared" si="16"/>
        <v>0</v>
      </c>
      <c r="AZ24" s="184">
        <f t="shared" si="17"/>
        <v>0</v>
      </c>
      <c r="BA24" s="184">
        <f t="shared" si="18"/>
        <v>0</v>
      </c>
      <c r="BB24" s="184">
        <f t="shared" si="19"/>
        <v>0</v>
      </c>
    </row>
    <row r="25" spans="2:54" ht="19.5" customHeight="1" hidden="1">
      <c r="B25" s="460"/>
      <c r="C25" s="209"/>
      <c r="D25" s="172"/>
      <c r="E25" s="173"/>
      <c r="F25" s="178"/>
      <c r="G25" s="175"/>
      <c r="H25" s="176"/>
      <c r="I25" s="177"/>
      <c r="J25" s="172"/>
      <c r="K25" s="173"/>
      <c r="L25" s="174"/>
      <c r="M25" s="175"/>
      <c r="N25" s="176"/>
      <c r="O25" s="177"/>
      <c r="P25" s="172"/>
      <c r="Q25" s="173"/>
      <c r="R25" s="174"/>
      <c r="S25" s="175"/>
      <c r="T25" s="176"/>
      <c r="U25" s="177"/>
      <c r="V25" s="172"/>
      <c r="W25" s="173"/>
      <c r="X25" s="174"/>
      <c r="Y25" s="220">
        <f t="shared" si="0"/>
        <v>0</v>
      </c>
      <c r="Z25" s="179">
        <f t="shared" si="1"/>
        <v>0</v>
      </c>
      <c r="AA25" s="180">
        <f t="shared" si="2"/>
        <v>0</v>
      </c>
      <c r="AB25" s="181">
        <f t="shared" si="3"/>
        <v>0</v>
      </c>
      <c r="AC25" s="176" t="s">
        <v>17</v>
      </c>
      <c r="AD25" s="182">
        <f t="shared" si="4"/>
        <v>0</v>
      </c>
      <c r="AE25" s="183">
        <f t="shared" si="5"/>
        <v>0</v>
      </c>
      <c r="AO25" s="184">
        <f t="shared" si="6"/>
        <v>0</v>
      </c>
      <c r="AP25" s="184">
        <f t="shared" si="7"/>
        <v>0</v>
      </c>
      <c r="AQ25" s="184">
        <f t="shared" si="8"/>
        <v>0</v>
      </c>
      <c r="AR25" s="184">
        <f t="shared" si="9"/>
        <v>0</v>
      </c>
      <c r="AS25" s="184">
        <f t="shared" si="10"/>
        <v>0</v>
      </c>
      <c r="AT25" s="184">
        <f t="shared" si="11"/>
        <v>0</v>
      </c>
      <c r="AU25" s="184">
        <f t="shared" si="12"/>
        <v>0</v>
      </c>
      <c r="AV25" s="184">
        <f t="shared" si="13"/>
        <v>0</v>
      </c>
      <c r="AW25" s="184">
        <f t="shared" si="14"/>
        <v>0</v>
      </c>
      <c r="AX25" s="184">
        <f t="shared" si="15"/>
        <v>0</v>
      </c>
      <c r="AY25" s="184">
        <f t="shared" si="16"/>
        <v>0</v>
      </c>
      <c r="AZ25" s="184">
        <f t="shared" si="17"/>
        <v>0</v>
      </c>
      <c r="BA25" s="184">
        <f t="shared" si="18"/>
        <v>0</v>
      </c>
      <c r="BB25" s="184">
        <f t="shared" si="19"/>
        <v>0</v>
      </c>
    </row>
    <row r="26" spans="2:54" ht="19.5" customHeight="1" hidden="1">
      <c r="B26" s="461"/>
      <c r="C26" s="212"/>
      <c r="D26" s="185"/>
      <c r="E26" s="186"/>
      <c r="F26" s="191"/>
      <c r="G26" s="188"/>
      <c r="H26" s="189"/>
      <c r="I26" s="190"/>
      <c r="J26" s="185"/>
      <c r="K26" s="186"/>
      <c r="L26" s="187"/>
      <c r="M26" s="188"/>
      <c r="N26" s="189"/>
      <c r="O26" s="190"/>
      <c r="P26" s="185"/>
      <c r="Q26" s="186"/>
      <c r="R26" s="187"/>
      <c r="S26" s="188"/>
      <c r="T26" s="189"/>
      <c r="U26" s="190"/>
      <c r="V26" s="185"/>
      <c r="W26" s="186"/>
      <c r="X26" s="187"/>
      <c r="Y26" s="221">
        <f t="shared" si="0"/>
        <v>0</v>
      </c>
      <c r="Z26" s="192">
        <f t="shared" si="1"/>
        <v>0</v>
      </c>
      <c r="AA26" s="193">
        <f t="shared" si="2"/>
        <v>0</v>
      </c>
      <c r="AB26" s="194">
        <f t="shared" si="3"/>
        <v>0</v>
      </c>
      <c r="AC26" s="189" t="s">
        <v>17</v>
      </c>
      <c r="AD26" s="195">
        <f t="shared" si="4"/>
        <v>0</v>
      </c>
      <c r="AE26" s="196">
        <f t="shared" si="5"/>
        <v>0</v>
      </c>
      <c r="AO26" s="184">
        <f t="shared" si="6"/>
        <v>0</v>
      </c>
      <c r="AP26" s="184">
        <f t="shared" si="7"/>
        <v>0</v>
      </c>
      <c r="AQ26" s="184">
        <f t="shared" si="8"/>
        <v>0</v>
      </c>
      <c r="AR26" s="184">
        <f t="shared" si="9"/>
        <v>0</v>
      </c>
      <c r="AS26" s="184">
        <f t="shared" si="10"/>
        <v>0</v>
      </c>
      <c r="AT26" s="184">
        <f t="shared" si="11"/>
        <v>0</v>
      </c>
      <c r="AU26" s="184">
        <f t="shared" si="12"/>
        <v>0</v>
      </c>
      <c r="AV26" s="184">
        <f t="shared" si="13"/>
        <v>0</v>
      </c>
      <c r="AW26" s="184">
        <f t="shared" si="14"/>
        <v>0</v>
      </c>
      <c r="AX26" s="184">
        <f t="shared" si="15"/>
        <v>0</v>
      </c>
      <c r="AY26" s="184">
        <f t="shared" si="16"/>
        <v>0</v>
      </c>
      <c r="AZ26" s="184">
        <f t="shared" si="17"/>
        <v>0</v>
      </c>
      <c r="BA26" s="184">
        <f t="shared" si="18"/>
        <v>0</v>
      </c>
      <c r="BB26" s="184">
        <f t="shared" si="19"/>
        <v>0</v>
      </c>
    </row>
    <row r="27" spans="2:54" ht="19.5" customHeight="1" hidden="1">
      <c r="B27" s="461"/>
      <c r="C27" s="212"/>
      <c r="D27" s="185"/>
      <c r="E27" s="186"/>
      <c r="F27" s="191"/>
      <c r="G27" s="188"/>
      <c r="H27" s="189"/>
      <c r="I27" s="190"/>
      <c r="J27" s="185"/>
      <c r="K27" s="186"/>
      <c r="L27" s="187"/>
      <c r="M27" s="188"/>
      <c r="N27" s="189"/>
      <c r="O27" s="190"/>
      <c r="P27" s="185"/>
      <c r="Q27" s="186"/>
      <c r="R27" s="187"/>
      <c r="S27" s="188"/>
      <c r="T27" s="189"/>
      <c r="U27" s="190"/>
      <c r="V27" s="185"/>
      <c r="W27" s="186"/>
      <c r="X27" s="191"/>
      <c r="Y27" s="221">
        <f t="shared" si="0"/>
        <v>0</v>
      </c>
      <c r="Z27" s="192">
        <f t="shared" si="1"/>
        <v>0</v>
      </c>
      <c r="AA27" s="193">
        <f t="shared" si="2"/>
        <v>0</v>
      </c>
      <c r="AB27" s="194">
        <f t="shared" si="3"/>
        <v>0</v>
      </c>
      <c r="AC27" s="189" t="s">
        <v>17</v>
      </c>
      <c r="AD27" s="195">
        <f t="shared" si="4"/>
        <v>0</v>
      </c>
      <c r="AE27" s="196">
        <f t="shared" si="5"/>
        <v>0</v>
      </c>
      <c r="AO27" s="184">
        <f t="shared" si="6"/>
        <v>0</v>
      </c>
      <c r="AP27" s="184">
        <f t="shared" si="7"/>
        <v>0</v>
      </c>
      <c r="AQ27" s="184">
        <f t="shared" si="8"/>
        <v>0</v>
      </c>
      <c r="AR27" s="184">
        <f t="shared" si="9"/>
        <v>0</v>
      </c>
      <c r="AS27" s="184">
        <f t="shared" si="10"/>
        <v>0</v>
      </c>
      <c r="AT27" s="184">
        <f t="shared" si="11"/>
        <v>0</v>
      </c>
      <c r="AU27" s="184">
        <f t="shared" si="12"/>
        <v>0</v>
      </c>
      <c r="AV27" s="184">
        <f t="shared" si="13"/>
        <v>0</v>
      </c>
      <c r="AW27" s="184">
        <f t="shared" si="14"/>
        <v>0</v>
      </c>
      <c r="AX27" s="184">
        <f t="shared" si="15"/>
        <v>0</v>
      </c>
      <c r="AY27" s="184">
        <f t="shared" si="16"/>
        <v>0</v>
      </c>
      <c r="AZ27" s="184">
        <f t="shared" si="17"/>
        <v>0</v>
      </c>
      <c r="BA27" s="184">
        <f t="shared" si="18"/>
        <v>0</v>
      </c>
      <c r="BB27" s="184">
        <f t="shared" si="19"/>
        <v>0</v>
      </c>
    </row>
    <row r="28" spans="2:54" ht="19.5" customHeight="1" hidden="1">
      <c r="B28" s="462"/>
      <c r="C28" s="211"/>
      <c r="D28" s="197"/>
      <c r="E28" s="198"/>
      <c r="F28" s="199"/>
      <c r="G28" s="200"/>
      <c r="H28" s="201"/>
      <c r="I28" s="202"/>
      <c r="J28" s="197"/>
      <c r="K28" s="198"/>
      <c r="L28" s="199"/>
      <c r="M28" s="200"/>
      <c r="N28" s="201"/>
      <c r="O28" s="202"/>
      <c r="P28" s="197"/>
      <c r="Q28" s="198"/>
      <c r="R28" s="199"/>
      <c r="S28" s="200"/>
      <c r="T28" s="201"/>
      <c r="U28" s="202"/>
      <c r="V28" s="197"/>
      <c r="W28" s="198"/>
      <c r="X28" s="203"/>
      <c r="Y28" s="222">
        <f t="shared" si="0"/>
        <v>0</v>
      </c>
      <c r="Z28" s="204">
        <f t="shared" si="1"/>
        <v>0</v>
      </c>
      <c r="AA28" s="205">
        <f t="shared" si="2"/>
        <v>0</v>
      </c>
      <c r="AB28" s="206">
        <f t="shared" si="3"/>
        <v>0</v>
      </c>
      <c r="AC28" s="201" t="s">
        <v>17</v>
      </c>
      <c r="AD28" s="207">
        <f t="shared" si="4"/>
        <v>0</v>
      </c>
      <c r="AE28" s="208">
        <f t="shared" si="5"/>
        <v>0</v>
      </c>
      <c r="AO28" s="184">
        <f t="shared" si="6"/>
        <v>0</v>
      </c>
      <c r="AP28" s="184">
        <f t="shared" si="7"/>
        <v>0</v>
      </c>
      <c r="AQ28" s="184">
        <f t="shared" si="8"/>
        <v>0</v>
      </c>
      <c r="AR28" s="184">
        <f t="shared" si="9"/>
        <v>0</v>
      </c>
      <c r="AS28" s="184">
        <f t="shared" si="10"/>
        <v>0</v>
      </c>
      <c r="AT28" s="184">
        <f t="shared" si="11"/>
        <v>0</v>
      </c>
      <c r="AU28" s="184">
        <f t="shared" si="12"/>
        <v>0</v>
      </c>
      <c r="AV28" s="184">
        <f t="shared" si="13"/>
        <v>0</v>
      </c>
      <c r="AW28" s="184">
        <f t="shared" si="14"/>
        <v>0</v>
      </c>
      <c r="AX28" s="184">
        <f t="shared" si="15"/>
        <v>0</v>
      </c>
      <c r="AY28" s="184">
        <f t="shared" si="16"/>
        <v>0</v>
      </c>
      <c r="AZ28" s="184">
        <f t="shared" si="17"/>
        <v>0</v>
      </c>
      <c r="BA28" s="184">
        <f t="shared" si="18"/>
        <v>0</v>
      </c>
      <c r="BB28" s="184">
        <f t="shared" si="19"/>
        <v>0</v>
      </c>
    </row>
  </sheetData>
  <sheetProtection/>
  <mergeCells count="14">
    <mergeCell ref="B25:B28"/>
    <mergeCell ref="B18:B20"/>
    <mergeCell ref="V4:X4"/>
    <mergeCell ref="AB4:AD4"/>
    <mergeCell ref="B9:B13"/>
    <mergeCell ref="B14:B17"/>
    <mergeCell ref="D4:F4"/>
    <mergeCell ref="G4:I4"/>
    <mergeCell ref="B5:B8"/>
    <mergeCell ref="P4:R4"/>
    <mergeCell ref="S4:U4"/>
    <mergeCell ref="J4:L4"/>
    <mergeCell ref="M4:O4"/>
    <mergeCell ref="B21:B24"/>
  </mergeCells>
  <conditionalFormatting sqref="AE5:AE28">
    <cfRule type="cellIs" priority="1" dxfId="6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13">
      <selection activeCell="C39" sqref="C39:M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85" t="s">
        <v>34</v>
      </c>
      <c r="Q3" s="485"/>
      <c r="R3" s="75"/>
      <c r="S3" s="75"/>
      <c r="T3" s="486">
        <f>'Utkání-výsledky'!K2</f>
        <v>2020</v>
      </c>
      <c r="U3" s="486"/>
      <c r="X3" s="76" t="s">
        <v>0</v>
      </c>
    </row>
    <row r="4" spans="3:32" ht="18.75">
      <c r="C4" s="77" t="s">
        <v>35</v>
      </c>
      <c r="D4" s="78"/>
      <c r="N4" s="79">
        <v>4</v>
      </c>
      <c r="P4" s="487" t="str">
        <f>IF(N4=1,P6,IF(N4=2,P7,IF(N4=3,P8,IF(N4=4,P9,IF(N4=5,P10," ")))))</f>
        <v>VETERÁNI   II.</v>
      </c>
      <c r="Q4" s="488"/>
      <c r="R4" s="488"/>
      <c r="S4" s="488"/>
      <c r="T4" s="488"/>
      <c r="U4" s="48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123" t="s">
        <v>88</v>
      </c>
      <c r="E6" s="84"/>
      <c r="F6" s="84"/>
      <c r="N6" s="85">
        <v>1</v>
      </c>
      <c r="P6" s="490" t="s">
        <v>37</v>
      </c>
      <c r="Q6" s="490"/>
      <c r="R6" s="490"/>
      <c r="S6" s="490"/>
      <c r="T6" s="490"/>
      <c r="U6" s="490"/>
      <c r="W6" s="86">
        <v>1</v>
      </c>
      <c r="X6" s="87" t="str">
        <f>'Utkání-výsledky'!N5</f>
        <v>Nová Bělá</v>
      </c>
      <c r="AB6" s="228"/>
      <c r="AD6" s="1" t="str">
        <f>X6</f>
        <v>Nová Bělá</v>
      </c>
    </row>
    <row r="7" spans="3:30" ht="16.5" customHeight="1">
      <c r="C7" s="77" t="s">
        <v>38</v>
      </c>
      <c r="D7" s="159">
        <v>43985</v>
      </c>
      <c r="E7" s="88"/>
      <c r="F7" s="88"/>
      <c r="N7" s="85">
        <v>2</v>
      </c>
      <c r="P7" s="491" t="s">
        <v>76</v>
      </c>
      <c r="Q7" s="490"/>
      <c r="R7" s="490"/>
      <c r="S7" s="490"/>
      <c r="T7" s="490"/>
      <c r="U7" s="490"/>
      <c r="W7" s="86">
        <v>2</v>
      </c>
      <c r="X7" s="87" t="str">
        <f>'Utkání-výsledky'!N6</f>
        <v>Trnávka</v>
      </c>
      <c r="AB7" s="228"/>
      <c r="AD7" s="1" t="str">
        <f>X7</f>
        <v>Trnávka</v>
      </c>
    </row>
    <row r="8" spans="3:30" ht="15" customHeight="1">
      <c r="C8" s="77"/>
      <c r="N8" s="85">
        <v>3</v>
      </c>
      <c r="P8" s="474" t="s">
        <v>39</v>
      </c>
      <c r="Q8" s="474"/>
      <c r="R8" s="474"/>
      <c r="S8" s="474"/>
      <c r="T8" s="474"/>
      <c r="U8" s="474"/>
      <c r="W8" s="86">
        <v>3</v>
      </c>
      <c r="X8" s="87" t="str">
        <f>'Utkání-výsledky'!N7</f>
        <v>Štramberk</v>
      </c>
      <c r="AB8" s="228"/>
      <c r="AD8" s="1" t="str">
        <f>X8</f>
        <v>Štramberk</v>
      </c>
    </row>
    <row r="9" spans="2:30" ht="18.75">
      <c r="B9" s="89">
        <v>1</v>
      </c>
      <c r="C9" s="73" t="s">
        <v>40</v>
      </c>
      <c r="D9" s="471" t="str">
        <f>IF(B9=1,X6,IF(B9=2,X7,IF(B9=3,X8,IF(B9=4,X9,IF(B9=5,X10,IF(B9=6,X11,IF(B9=7,X12,IF(B9=8,X13," "))))))))</f>
        <v>Nová Bělá</v>
      </c>
      <c r="E9" s="472"/>
      <c r="F9" s="472"/>
      <c r="G9" s="472"/>
      <c r="H9" s="472"/>
      <c r="I9" s="473"/>
      <c r="N9" s="85">
        <v>4</v>
      </c>
      <c r="P9" s="474" t="s">
        <v>41</v>
      </c>
      <c r="Q9" s="474"/>
      <c r="R9" s="474"/>
      <c r="S9" s="474"/>
      <c r="T9" s="474"/>
      <c r="U9" s="474"/>
      <c r="W9" s="86">
        <v>4</v>
      </c>
      <c r="X9" s="87" t="str">
        <f>'Utkání-výsledky'!N8</f>
        <v>Proskovice</v>
      </c>
      <c r="AB9" s="228"/>
      <c r="AD9" s="1" t="str">
        <f>X9</f>
        <v>Proskovice</v>
      </c>
    </row>
    <row r="10" spans="2:28" ht="19.5" customHeight="1">
      <c r="B10" s="89">
        <v>4</v>
      </c>
      <c r="C10" s="73" t="s">
        <v>42</v>
      </c>
      <c r="D10" s="471" t="str">
        <f>IF(B10=1,X6,IF(B10=2,X7,IF(B10=3,X8,IF(B10=4,X9,IF(B10=5,X10,IF(B10=6,X11,IF(B10=7,X12,IF(B10=8,X13," "))))))))</f>
        <v>Proskovice</v>
      </c>
      <c r="E10" s="472"/>
      <c r="F10" s="472"/>
      <c r="G10" s="472"/>
      <c r="H10" s="472"/>
      <c r="I10" s="473"/>
      <c r="N10" s="85">
        <v>5</v>
      </c>
      <c r="P10" s="474" t="s">
        <v>104</v>
      </c>
      <c r="Q10" s="474"/>
      <c r="R10" s="474"/>
      <c r="S10" s="474"/>
      <c r="T10" s="474"/>
      <c r="U10" s="474"/>
      <c r="W10" s="86">
        <v>5</v>
      </c>
      <c r="X10" s="87">
        <f>IF($N$4=1,AA10,IF($N$4=2,AB10,IF($N$4=3,AC10,IF($N$4=4,AD10,IF($N$4=5,AE10,IF($N$4=6,AF10," "))))))</f>
        <v>0</v>
      </c>
      <c r="AB10" s="228"/>
    </row>
    <row r="11" spans="14:28" ht="15.75" customHeight="1">
      <c r="N11" s="85">
        <v>6</v>
      </c>
      <c r="P11" s="474" t="s">
        <v>105</v>
      </c>
      <c r="Q11" s="474"/>
      <c r="R11" s="474"/>
      <c r="S11" s="474"/>
      <c r="T11" s="474"/>
      <c r="U11" s="474"/>
      <c r="W11" s="86">
        <v>6</v>
      </c>
      <c r="X11" s="87">
        <f>IF($N$4=1,AA11,IF($N$4=2,AB11,IF($N$4=3,AC11,IF($N$4=4,AD11,IF($N$4=5,AE11,IF($N$4=6,AF11," "))))))</f>
        <v>0</v>
      </c>
      <c r="AB11" s="228"/>
    </row>
    <row r="12" spans="3:38" ht="15">
      <c r="C12" s="90" t="s">
        <v>43</v>
      </c>
      <c r="D12" s="91"/>
      <c r="E12" s="475" t="s">
        <v>44</v>
      </c>
      <c r="F12" s="476"/>
      <c r="G12" s="476"/>
      <c r="H12" s="476"/>
      <c r="I12" s="476"/>
      <c r="J12" s="476"/>
      <c r="K12" s="476"/>
      <c r="L12" s="476"/>
      <c r="M12" s="476"/>
      <c r="N12" s="476" t="s">
        <v>45</v>
      </c>
      <c r="O12" s="476"/>
      <c r="P12" s="476"/>
      <c r="Q12" s="476"/>
      <c r="R12" s="476"/>
      <c r="S12" s="476"/>
      <c r="T12" s="476"/>
      <c r="U12" s="476"/>
      <c r="V12" s="92"/>
      <c r="W12" s="86">
        <v>7</v>
      </c>
      <c r="X12" s="87">
        <f>IF($N$4=1,AA12,IF($N$4=2,AB12,IF($N$4=3,AC12,IF($N$4=4,AD12,IF($N$4=5,AE12,IF($N$4=6,AF12," "))))))</f>
        <v>0</v>
      </c>
      <c r="AB12" s="228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505" t="s">
        <v>46</v>
      </c>
      <c r="F13" s="499"/>
      <c r="G13" s="500"/>
      <c r="H13" s="498" t="s">
        <v>47</v>
      </c>
      <c r="I13" s="499"/>
      <c r="J13" s="500" t="s">
        <v>47</v>
      </c>
      <c r="K13" s="498" t="s">
        <v>48</v>
      </c>
      <c r="L13" s="499"/>
      <c r="M13" s="499" t="s">
        <v>48</v>
      </c>
      <c r="N13" s="498" t="s">
        <v>49</v>
      </c>
      <c r="O13" s="499"/>
      <c r="P13" s="500"/>
      <c r="Q13" s="498" t="s">
        <v>50</v>
      </c>
      <c r="R13" s="499"/>
      <c r="S13" s="500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8"/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351" t="s">
        <v>103</v>
      </c>
      <c r="D14" s="352" t="s">
        <v>119</v>
      </c>
      <c r="E14" s="353">
        <v>7</v>
      </c>
      <c r="F14" s="354" t="s">
        <v>17</v>
      </c>
      <c r="G14" s="355">
        <v>6</v>
      </c>
      <c r="H14" s="356">
        <v>6</v>
      </c>
      <c r="I14" s="354" t="s">
        <v>17</v>
      </c>
      <c r="J14" s="355">
        <v>3</v>
      </c>
      <c r="K14" s="356"/>
      <c r="L14" s="354" t="s">
        <v>17</v>
      </c>
      <c r="M14" s="357"/>
      <c r="N14" s="101">
        <f>E14+H14+K14</f>
        <v>13</v>
      </c>
      <c r="O14" s="102" t="s">
        <v>17</v>
      </c>
      <c r="P14" s="103">
        <f>G14+J14+M14</f>
        <v>9</v>
      </c>
      <c r="Q14" s="101">
        <f>SUM(AG14:AI14)</f>
        <v>2</v>
      </c>
      <c r="R14" s="102" t="s">
        <v>17</v>
      </c>
      <c r="S14" s="103">
        <f>SUM(AJ14:AL14)</f>
        <v>0</v>
      </c>
      <c r="T14" s="104">
        <f>IF(Q14&gt;S14,1,0)</f>
        <v>1</v>
      </c>
      <c r="U14" s="105">
        <f>IF(S14&gt;Q14,1,0)</f>
        <v>0</v>
      </c>
      <c r="V14" s="92"/>
      <c r="X14" s="106"/>
      <c r="Z14" s="49"/>
      <c r="AG14" s="107">
        <f>IF(E14&gt;G14,1,0)</f>
        <v>1</v>
      </c>
      <c r="AH14" s="107">
        <f>IF(H14&gt;J14,1,0)</f>
        <v>1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47</v>
      </c>
      <c r="C15" s="358" t="s">
        <v>111</v>
      </c>
      <c r="D15" s="351" t="s">
        <v>120</v>
      </c>
      <c r="E15" s="353">
        <v>4</v>
      </c>
      <c r="F15" s="354" t="s">
        <v>17</v>
      </c>
      <c r="G15" s="355">
        <v>6</v>
      </c>
      <c r="H15" s="356">
        <v>1</v>
      </c>
      <c r="I15" s="354" t="s">
        <v>17</v>
      </c>
      <c r="J15" s="355">
        <v>6</v>
      </c>
      <c r="K15" s="356"/>
      <c r="L15" s="354" t="s">
        <v>17</v>
      </c>
      <c r="M15" s="357"/>
      <c r="N15" s="101">
        <f>E15+H15+K15</f>
        <v>5</v>
      </c>
      <c r="O15" s="102" t="s">
        <v>17</v>
      </c>
      <c r="P15" s="103">
        <f>G15+J15+M15</f>
        <v>12</v>
      </c>
      <c r="Q15" s="101">
        <f>SUM(AG15:AI15)</f>
        <v>0</v>
      </c>
      <c r="R15" s="102" t="s">
        <v>17</v>
      </c>
      <c r="S15" s="103">
        <f>SUM(AJ15:AL15)</f>
        <v>2</v>
      </c>
      <c r="T15" s="104">
        <f>IF(Q15&gt;S15,1,0)</f>
        <v>0</v>
      </c>
      <c r="U15" s="105">
        <f>IF(S15&gt;Q15,1,0)</f>
        <v>1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1</v>
      </c>
      <c r="AK15" s="107">
        <f>IF(J15&gt;H15,1,0)</f>
        <v>1</v>
      </c>
      <c r="AL15" s="107">
        <f>IF(K15+M15&gt;0,IF(M15&gt;K15,1,0),0)</f>
        <v>0</v>
      </c>
    </row>
    <row r="16" spans="2:38" ht="20.25" customHeight="1">
      <c r="B16" s="512" t="s">
        <v>48</v>
      </c>
      <c r="C16" s="358" t="s">
        <v>121</v>
      </c>
      <c r="D16" s="352" t="s">
        <v>119</v>
      </c>
      <c r="E16" s="359">
        <v>6</v>
      </c>
      <c r="F16" s="360" t="s">
        <v>17</v>
      </c>
      <c r="G16" s="361">
        <v>1</v>
      </c>
      <c r="H16" s="362">
        <v>4</v>
      </c>
      <c r="I16" s="360" t="s">
        <v>17</v>
      </c>
      <c r="J16" s="361">
        <v>6</v>
      </c>
      <c r="K16" s="506">
        <v>6</v>
      </c>
      <c r="L16" s="508" t="s">
        <v>17</v>
      </c>
      <c r="M16" s="510">
        <v>1</v>
      </c>
      <c r="N16" s="501">
        <f>E16+H16+K16</f>
        <v>16</v>
      </c>
      <c r="O16" s="503" t="s">
        <v>17</v>
      </c>
      <c r="P16" s="492">
        <f>G16+J16+M16</f>
        <v>8</v>
      </c>
      <c r="Q16" s="501">
        <f>SUM(AG16:AI16)</f>
        <v>2</v>
      </c>
      <c r="R16" s="503" t="s">
        <v>17</v>
      </c>
      <c r="S16" s="492">
        <f>SUM(AJ16:AL16)</f>
        <v>1</v>
      </c>
      <c r="T16" s="496">
        <f>IF(Q16&gt;S16,1,0)</f>
        <v>1</v>
      </c>
      <c r="U16" s="494">
        <f>IF(S16&gt;Q16,1,0)</f>
        <v>0</v>
      </c>
      <c r="V16" s="108"/>
      <c r="AG16" s="107">
        <f>IF(E16&gt;G16,1,0)</f>
        <v>1</v>
      </c>
      <c r="AH16" s="107">
        <f>IF(H16&gt;J16,1,0)</f>
        <v>0</v>
      </c>
      <c r="AI16" s="107">
        <f>IF(K16+M16&gt;0,IF(K16&gt;M16,1,0),0)</f>
        <v>1</v>
      </c>
      <c r="AJ16" s="107">
        <f>IF(G16&gt;E16,1,0)</f>
        <v>0</v>
      </c>
      <c r="AK16" s="107">
        <f>IF(J16&gt;H16,1,0)</f>
        <v>1</v>
      </c>
      <c r="AL16" s="107">
        <f>IF(K16+M16&gt;0,IF(M16&gt;K16,1,0),0)</f>
        <v>0</v>
      </c>
    </row>
    <row r="17" spans="2:22" ht="21" customHeight="1">
      <c r="B17" s="513"/>
      <c r="C17" s="363" t="s">
        <v>122</v>
      </c>
      <c r="D17" s="364" t="s">
        <v>120</v>
      </c>
      <c r="E17" s="365"/>
      <c r="F17" s="366"/>
      <c r="G17" s="367"/>
      <c r="H17" s="368"/>
      <c r="I17" s="366"/>
      <c r="J17" s="367"/>
      <c r="K17" s="507"/>
      <c r="L17" s="509"/>
      <c r="M17" s="511"/>
      <c r="N17" s="502"/>
      <c r="O17" s="504"/>
      <c r="P17" s="493"/>
      <c r="Q17" s="502"/>
      <c r="R17" s="504"/>
      <c r="S17" s="493"/>
      <c r="T17" s="497"/>
      <c r="U17" s="495"/>
      <c r="V17" s="10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34</v>
      </c>
      <c r="O18" s="102" t="s">
        <v>17</v>
      </c>
      <c r="P18" s="113">
        <f>SUM(P14:P17)</f>
        <v>29</v>
      </c>
      <c r="Q18" s="112">
        <f>SUM(Q14:Q17)</f>
        <v>4</v>
      </c>
      <c r="R18" s="114" t="s">
        <v>17</v>
      </c>
      <c r="S18" s="113">
        <f>SUM(S14:S17)</f>
        <v>3</v>
      </c>
      <c r="T18" s="104">
        <f>SUM(T14:T17)</f>
        <v>2</v>
      </c>
      <c r="U18" s="105">
        <f>SUM(U14:U17)</f>
        <v>1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Nová Bělá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85" t="s">
        <v>34</v>
      </c>
      <c r="Q28" s="485"/>
      <c r="R28" s="75"/>
      <c r="S28" s="75"/>
      <c r="T28" s="486">
        <f>T3</f>
        <v>2020</v>
      </c>
      <c r="U28" s="486"/>
      <c r="X28" s="76" t="s">
        <v>0</v>
      </c>
    </row>
    <row r="29" spans="3:32" ht="18.75">
      <c r="C29" s="77" t="s">
        <v>35</v>
      </c>
      <c r="D29" s="122"/>
      <c r="N29" s="79">
        <v>4</v>
      </c>
      <c r="P29" s="487" t="str">
        <f>IF(N29=1,P31,IF(N29=2,P32,IF(N29=3,P33,IF(N29=4,P34,IF(N29=5,P35," ")))))</f>
        <v>VETERÁNI   II.</v>
      </c>
      <c r="Q29" s="488"/>
      <c r="R29" s="488"/>
      <c r="S29" s="488"/>
      <c r="T29" s="488"/>
      <c r="U29" s="48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123"/>
      <c r="E31" s="84"/>
      <c r="F31" s="84"/>
      <c r="N31" s="85">
        <v>1</v>
      </c>
      <c r="P31" s="490" t="s">
        <v>37</v>
      </c>
      <c r="Q31" s="490"/>
      <c r="R31" s="490"/>
      <c r="S31" s="490"/>
      <c r="T31" s="490"/>
      <c r="U31" s="490"/>
      <c r="W31" s="86">
        <v>1</v>
      </c>
      <c r="X31" s="87" t="str">
        <f>X6</f>
        <v>Nová Bělá</v>
      </c>
      <c r="AA31" s="1">
        <f aca="true" t="shared" si="0" ref="AA31:AE36">AA6</f>
        <v>0</v>
      </c>
      <c r="AB31" s="1">
        <f t="shared" si="0"/>
        <v>0</v>
      </c>
      <c r="AC31" s="1">
        <f t="shared" si="0"/>
        <v>0</v>
      </c>
      <c r="AD31" s="1" t="str">
        <f>AD6</f>
        <v>Nová Bělá</v>
      </c>
      <c r="AE31" s="1">
        <f t="shared" si="0"/>
        <v>0</v>
      </c>
      <c r="AF31" s="1">
        <f aca="true" t="shared" si="1" ref="AF31:AF36">AF6</f>
        <v>0</v>
      </c>
    </row>
    <row r="32" spans="3:32" ht="15" customHeight="1">
      <c r="C32" s="77" t="s">
        <v>38</v>
      </c>
      <c r="D32" s="159"/>
      <c r="E32" s="88"/>
      <c r="F32" s="88"/>
      <c r="N32" s="85">
        <v>2</v>
      </c>
      <c r="P32" s="491" t="s">
        <v>76</v>
      </c>
      <c r="Q32" s="490"/>
      <c r="R32" s="490"/>
      <c r="S32" s="490"/>
      <c r="T32" s="490"/>
      <c r="U32" s="490"/>
      <c r="W32" s="86">
        <v>2</v>
      </c>
      <c r="X32" s="87" t="str">
        <f>X7</f>
        <v>Trnávka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Trnávka</v>
      </c>
      <c r="AE32" s="1">
        <f t="shared" si="0"/>
        <v>0</v>
      </c>
      <c r="AF32" s="1">
        <f t="shared" si="1"/>
        <v>0</v>
      </c>
    </row>
    <row r="33" spans="3:32" ht="15" customHeight="1">
      <c r="C33" s="77"/>
      <c r="N33" s="85">
        <v>3</v>
      </c>
      <c r="P33" s="474" t="s">
        <v>39</v>
      </c>
      <c r="Q33" s="474"/>
      <c r="R33" s="474"/>
      <c r="S33" s="474"/>
      <c r="T33" s="474"/>
      <c r="U33" s="474"/>
      <c r="W33" s="86">
        <v>3</v>
      </c>
      <c r="X33" s="87" t="str">
        <f>X8</f>
        <v>Štramberk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Štramberk</v>
      </c>
      <c r="AE33" s="1">
        <f t="shared" si="0"/>
        <v>0</v>
      </c>
      <c r="AF33" s="1">
        <f t="shared" si="1"/>
        <v>0</v>
      </c>
    </row>
    <row r="34" spans="2:32" ht="18.75">
      <c r="B34" s="89">
        <v>2</v>
      </c>
      <c r="C34" s="73" t="s">
        <v>40</v>
      </c>
      <c r="D34" s="514" t="str">
        <f>IF(B34=1,X31,IF(B34=2,X32,IF(B34=3,X33,IF(B34=4,X34,IF(B34=5,X35,IF(B34=6,X36,IF(B34=7,X37,IF(B34=8,X38," "))))))))</f>
        <v>Trnávka</v>
      </c>
      <c r="E34" s="515"/>
      <c r="F34" s="515"/>
      <c r="G34" s="515"/>
      <c r="H34" s="515"/>
      <c r="I34" s="516"/>
      <c r="N34" s="85">
        <v>4</v>
      </c>
      <c r="P34" s="474" t="s">
        <v>41</v>
      </c>
      <c r="Q34" s="474"/>
      <c r="R34" s="474"/>
      <c r="S34" s="474"/>
      <c r="T34" s="474"/>
      <c r="U34" s="474"/>
      <c r="W34" s="86">
        <v>4</v>
      </c>
      <c r="X34" s="87" t="str">
        <f>X9</f>
        <v>Proskovice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Proskovice</v>
      </c>
      <c r="AE34" s="1">
        <f t="shared" si="0"/>
        <v>0</v>
      </c>
      <c r="AF34" s="1">
        <f t="shared" si="1"/>
        <v>0</v>
      </c>
    </row>
    <row r="35" spans="2:32" ht="18.75">
      <c r="B35" s="89">
        <v>3</v>
      </c>
      <c r="C35" s="73" t="s">
        <v>42</v>
      </c>
      <c r="D35" s="514" t="str">
        <f>IF(B35=1,X31,IF(B35=2,X32,IF(B35=3,X33,IF(B35=4,X34,IF(B35=5,X35,IF(B35=6,X36,IF(B35=7,X37,IF(B35=8,X38," "))))))))</f>
        <v>Štramberk</v>
      </c>
      <c r="E35" s="515"/>
      <c r="F35" s="515"/>
      <c r="G35" s="515"/>
      <c r="H35" s="515"/>
      <c r="I35" s="516"/>
      <c r="N35" s="85">
        <v>5</v>
      </c>
      <c r="P35" s="474" t="s">
        <v>104</v>
      </c>
      <c r="Q35" s="474"/>
      <c r="R35" s="474"/>
      <c r="S35" s="474"/>
      <c r="T35" s="474"/>
      <c r="U35" s="474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1"/>
        <v>0</v>
      </c>
    </row>
    <row r="36" spans="14:32" ht="15">
      <c r="N36" s="85">
        <v>6</v>
      </c>
      <c r="P36" s="474" t="s">
        <v>105</v>
      </c>
      <c r="Q36" s="474"/>
      <c r="R36" s="474"/>
      <c r="S36" s="474"/>
      <c r="T36" s="474"/>
      <c r="U36" s="474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>AE11</f>
        <v>0</v>
      </c>
      <c r="AF36" s="1">
        <f t="shared" si="1"/>
        <v>0</v>
      </c>
    </row>
    <row r="37" spans="3:24" ht="15">
      <c r="C37" s="90" t="s">
        <v>43</v>
      </c>
      <c r="D37" s="91"/>
      <c r="E37" s="475" t="s">
        <v>44</v>
      </c>
      <c r="F37" s="476"/>
      <c r="G37" s="476"/>
      <c r="H37" s="476"/>
      <c r="I37" s="476"/>
      <c r="J37" s="476"/>
      <c r="K37" s="476"/>
      <c r="L37" s="476"/>
      <c r="M37" s="476"/>
      <c r="N37" s="476" t="s">
        <v>45</v>
      </c>
      <c r="O37" s="476"/>
      <c r="P37" s="476"/>
      <c r="Q37" s="476"/>
      <c r="R37" s="476"/>
      <c r="S37" s="476"/>
      <c r="T37" s="476"/>
      <c r="U37" s="476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505" t="s">
        <v>46</v>
      </c>
      <c r="F38" s="499"/>
      <c r="G38" s="500"/>
      <c r="H38" s="498" t="s">
        <v>47</v>
      </c>
      <c r="I38" s="499"/>
      <c r="J38" s="500" t="s">
        <v>47</v>
      </c>
      <c r="K38" s="498" t="s">
        <v>48</v>
      </c>
      <c r="L38" s="499"/>
      <c r="M38" s="499" t="s">
        <v>48</v>
      </c>
      <c r="N38" s="498" t="s">
        <v>49</v>
      </c>
      <c r="O38" s="499"/>
      <c r="P38" s="500"/>
      <c r="Q38" s="498" t="s">
        <v>50</v>
      </c>
      <c r="R38" s="499"/>
      <c r="S38" s="500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403" t="s">
        <v>124</v>
      </c>
      <c r="D39" s="404" t="s">
        <v>135</v>
      </c>
      <c r="E39" s="405">
        <v>6</v>
      </c>
      <c r="F39" s="406" t="s">
        <v>17</v>
      </c>
      <c r="G39" s="407">
        <v>1</v>
      </c>
      <c r="H39" s="408">
        <v>6</v>
      </c>
      <c r="I39" s="406" t="s">
        <v>17</v>
      </c>
      <c r="J39" s="407">
        <v>7</v>
      </c>
      <c r="K39" s="408">
        <v>4</v>
      </c>
      <c r="L39" s="406" t="s">
        <v>17</v>
      </c>
      <c r="M39" s="409">
        <v>6</v>
      </c>
      <c r="N39" s="101">
        <f>E39+H39+K39</f>
        <v>16</v>
      </c>
      <c r="O39" s="102" t="s">
        <v>17</v>
      </c>
      <c r="P39" s="103">
        <f>G39+J39+M39</f>
        <v>14</v>
      </c>
      <c r="Q39" s="101">
        <f>SUM(AG39:AI39)</f>
        <v>1</v>
      </c>
      <c r="R39" s="102" t="s">
        <v>17</v>
      </c>
      <c r="S39" s="103">
        <f>SUM(AJ39:AL39)</f>
        <v>2</v>
      </c>
      <c r="T39" s="104">
        <f>IF(Q39&gt;S39,1,0)</f>
        <v>0</v>
      </c>
      <c r="U39" s="105">
        <f>IF(S39&gt;Q39,1,0)</f>
        <v>1</v>
      </c>
      <c r="V39" s="92"/>
      <c r="X39" s="106"/>
      <c r="AG39" s="107">
        <f>IF(E39&gt;G39,1,0)</f>
        <v>1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1</v>
      </c>
      <c r="AL39" s="107">
        <f>IF(K39+M39&gt;0,IF(M39&gt;K39,1,0),0)</f>
        <v>1</v>
      </c>
    </row>
    <row r="40" spans="2:38" ht="24.75" customHeight="1">
      <c r="B40" s="100" t="s">
        <v>47</v>
      </c>
      <c r="C40" s="410" t="s">
        <v>101</v>
      </c>
      <c r="D40" s="403" t="s">
        <v>100</v>
      </c>
      <c r="E40" s="405">
        <v>4</v>
      </c>
      <c r="F40" s="406" t="s">
        <v>17</v>
      </c>
      <c r="G40" s="407">
        <v>6</v>
      </c>
      <c r="H40" s="408">
        <v>6</v>
      </c>
      <c r="I40" s="406" t="s">
        <v>17</v>
      </c>
      <c r="J40" s="407">
        <v>3</v>
      </c>
      <c r="K40" s="408">
        <v>4</v>
      </c>
      <c r="L40" s="406" t="s">
        <v>17</v>
      </c>
      <c r="M40" s="409">
        <v>6</v>
      </c>
      <c r="N40" s="101">
        <f>E40+H40+K40</f>
        <v>14</v>
      </c>
      <c r="O40" s="102" t="s">
        <v>17</v>
      </c>
      <c r="P40" s="103">
        <f>G40+J40+M40</f>
        <v>15</v>
      </c>
      <c r="Q40" s="101">
        <f>SUM(AG40:AI40)</f>
        <v>1</v>
      </c>
      <c r="R40" s="102" t="s">
        <v>17</v>
      </c>
      <c r="S40" s="103">
        <f>SUM(AJ40:AL40)</f>
        <v>2</v>
      </c>
      <c r="T40" s="104">
        <f>IF(Q40&gt;S40,1,0)</f>
        <v>0</v>
      </c>
      <c r="U40" s="105">
        <f>IF(S40&gt;Q40,1,0)</f>
        <v>1</v>
      </c>
      <c r="V40" s="92"/>
      <c r="AG40" s="107">
        <f>IF(E40&gt;G40,1,0)</f>
        <v>0</v>
      </c>
      <c r="AH40" s="107">
        <f>IF(H40&gt;J40,1,0)</f>
        <v>1</v>
      </c>
      <c r="AI40" s="107">
        <f>IF(K40+M40&gt;0,IF(K40&gt;M40,1,0),0)</f>
        <v>0</v>
      </c>
      <c r="AJ40" s="107">
        <f>IF(G40&gt;E40,1,0)</f>
        <v>1</v>
      </c>
      <c r="AK40" s="107">
        <f>IF(J40&gt;H40,1,0)</f>
        <v>0</v>
      </c>
      <c r="AL40" s="107">
        <f>IF(K40+M40&gt;0,IF(M40&gt;K40,1,0),0)</f>
        <v>1</v>
      </c>
    </row>
    <row r="41" spans="2:38" ht="24.75" customHeight="1">
      <c r="B41" s="512" t="s">
        <v>48</v>
      </c>
      <c r="C41" s="410" t="s">
        <v>101</v>
      </c>
      <c r="D41" s="404" t="s">
        <v>135</v>
      </c>
      <c r="E41" s="483">
        <v>2</v>
      </c>
      <c r="F41" s="479" t="s">
        <v>17</v>
      </c>
      <c r="G41" s="481">
        <v>6</v>
      </c>
      <c r="H41" s="477">
        <v>6</v>
      </c>
      <c r="I41" s="479" t="s">
        <v>17</v>
      </c>
      <c r="J41" s="481">
        <v>3</v>
      </c>
      <c r="K41" s="412">
        <v>7</v>
      </c>
      <c r="L41" s="411" t="s">
        <v>17</v>
      </c>
      <c r="M41" s="413">
        <v>6</v>
      </c>
      <c r="N41" s="501">
        <f>E41+H41+K41</f>
        <v>15</v>
      </c>
      <c r="O41" s="503" t="s">
        <v>17</v>
      </c>
      <c r="P41" s="492">
        <f>G41+J41+M41</f>
        <v>15</v>
      </c>
      <c r="Q41" s="501">
        <f>SUM(AG41:AI41)</f>
        <v>2</v>
      </c>
      <c r="R41" s="503" t="s">
        <v>17</v>
      </c>
      <c r="S41" s="492">
        <f>SUM(AJ41:AL41)</f>
        <v>1</v>
      </c>
      <c r="T41" s="496">
        <f>IF(Q41&gt;S41,1,0)</f>
        <v>1</v>
      </c>
      <c r="U41" s="494">
        <f>IF(S41&gt;Q41,1,0)</f>
        <v>0</v>
      </c>
      <c r="V41" s="108"/>
      <c r="AG41" s="107">
        <f>IF(E41&gt;G41,1,0)</f>
        <v>0</v>
      </c>
      <c r="AH41" s="107">
        <f>IF(H41&gt;J41,1,0)</f>
        <v>1</v>
      </c>
      <c r="AI41" s="107">
        <f>IF(K41+M41&gt;0,IF(K41&gt;M41,1,0),0)</f>
        <v>1</v>
      </c>
      <c r="AJ41" s="107">
        <f>IF(G41&gt;E41,1,0)</f>
        <v>1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513"/>
      <c r="C42" s="414" t="s">
        <v>125</v>
      </c>
      <c r="D42" s="415" t="s">
        <v>136</v>
      </c>
      <c r="E42" s="484"/>
      <c r="F42" s="480"/>
      <c r="G42" s="482"/>
      <c r="H42" s="478"/>
      <c r="I42" s="480"/>
      <c r="J42" s="482"/>
      <c r="K42" s="416"/>
      <c r="L42" s="417"/>
      <c r="M42" s="418"/>
      <c r="N42" s="502"/>
      <c r="O42" s="504"/>
      <c r="P42" s="493"/>
      <c r="Q42" s="502"/>
      <c r="R42" s="504"/>
      <c r="S42" s="493"/>
      <c r="T42" s="497"/>
      <c r="U42" s="495"/>
      <c r="V42" s="108"/>
    </row>
    <row r="43" spans="2:22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45</v>
      </c>
      <c r="O43" s="102" t="s">
        <v>17</v>
      </c>
      <c r="P43" s="113">
        <f>SUM(P39:P42)</f>
        <v>44</v>
      </c>
      <c r="Q43" s="112">
        <f>SUM(Q39:Q42)</f>
        <v>4</v>
      </c>
      <c r="R43" s="114" t="s">
        <v>17</v>
      </c>
      <c r="S43" s="113">
        <f>SUM(S39:S42)</f>
        <v>5</v>
      </c>
      <c r="T43" s="104">
        <f>SUM(T39:T42)</f>
        <v>1</v>
      </c>
      <c r="U43" s="105">
        <f>SUM(U39:U42)</f>
        <v>2</v>
      </c>
      <c r="V43" s="92"/>
    </row>
    <row r="44" spans="2:22" ht="24.75" customHeight="1">
      <c r="B44" s="109"/>
      <c r="C44" s="6" t="s">
        <v>53</v>
      </c>
      <c r="D44" s="115" t="str">
        <f>IF(T43&gt;U43,D34,IF(U43&gt;T43,D35,IF(U43+T43=0," ","CHYBA ZADÁNÍ")))</f>
        <v>Štramberk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</row>
    <row r="47" spans="3:21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63">
    <mergeCell ref="D35:I35"/>
    <mergeCell ref="Q38:S38"/>
    <mergeCell ref="Q41:Q42"/>
    <mergeCell ref="D34:I34"/>
    <mergeCell ref="B41:B42"/>
    <mergeCell ref="N41:N42"/>
    <mergeCell ref="E38:G38"/>
    <mergeCell ref="H38:J38"/>
    <mergeCell ref="K38:M38"/>
    <mergeCell ref="N38:P38"/>
    <mergeCell ref="B16:B17"/>
    <mergeCell ref="T41:T42"/>
    <mergeCell ref="U41:U42"/>
    <mergeCell ref="O41:O42"/>
    <mergeCell ref="P41:P42"/>
    <mergeCell ref="P35:U35"/>
    <mergeCell ref="E37:M37"/>
    <mergeCell ref="R41:R42"/>
    <mergeCell ref="S41:S42"/>
    <mergeCell ref="G41:G42"/>
    <mergeCell ref="T28:U28"/>
    <mergeCell ref="P31:U31"/>
    <mergeCell ref="P32:U32"/>
    <mergeCell ref="P33:U33"/>
    <mergeCell ref="N37:U37"/>
    <mergeCell ref="P36:U36"/>
    <mergeCell ref="P34:U34"/>
    <mergeCell ref="P29:U29"/>
    <mergeCell ref="E13:G13"/>
    <mergeCell ref="H13:J13"/>
    <mergeCell ref="K13:M13"/>
    <mergeCell ref="P16:P17"/>
    <mergeCell ref="Q16:Q17"/>
    <mergeCell ref="R16:R17"/>
    <mergeCell ref="K16:K17"/>
    <mergeCell ref="L16:L17"/>
    <mergeCell ref="M16:M17"/>
    <mergeCell ref="S16:S17"/>
    <mergeCell ref="U16:U17"/>
    <mergeCell ref="T16:T17"/>
    <mergeCell ref="P28:Q28"/>
    <mergeCell ref="N12:U12"/>
    <mergeCell ref="P11:U11"/>
    <mergeCell ref="Q13:S13"/>
    <mergeCell ref="N13:P13"/>
    <mergeCell ref="N16:N17"/>
    <mergeCell ref="O16:O17"/>
    <mergeCell ref="P3:Q3"/>
    <mergeCell ref="T3:U3"/>
    <mergeCell ref="P4:U4"/>
    <mergeCell ref="P6:U6"/>
    <mergeCell ref="P7:U7"/>
    <mergeCell ref="P8:U8"/>
    <mergeCell ref="D9:I9"/>
    <mergeCell ref="P9:U9"/>
    <mergeCell ref="D10:I10"/>
    <mergeCell ref="P10:U10"/>
    <mergeCell ref="E12:M12"/>
    <mergeCell ref="H41:H42"/>
    <mergeCell ref="I41:I42"/>
    <mergeCell ref="J41:J42"/>
    <mergeCell ref="E41:E42"/>
    <mergeCell ref="F41:F42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13">
      <selection activeCell="D39" sqref="D39:D4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85" t="s">
        <v>34</v>
      </c>
      <c r="Q3" s="485"/>
      <c r="R3" s="75"/>
      <c r="S3" s="75"/>
      <c r="T3" s="486">
        <f>'Utkání-výsledky'!K2</f>
        <v>2020</v>
      </c>
      <c r="U3" s="486"/>
      <c r="X3" s="76" t="s">
        <v>0</v>
      </c>
    </row>
    <row r="4" spans="3:32" ht="18.75">
      <c r="C4" s="77" t="s">
        <v>35</v>
      </c>
      <c r="D4" s="78"/>
      <c r="N4" s="79">
        <v>4</v>
      </c>
      <c r="P4" s="487" t="str">
        <f>IF(N4=1,P6,IF(N4=2,P7,IF(N4=3,P8,IF(N4=4,P9,IF(N4=5,P10," ")))))</f>
        <v>VETERÁNI   II.</v>
      </c>
      <c r="Q4" s="488"/>
      <c r="R4" s="488"/>
      <c r="S4" s="488"/>
      <c r="T4" s="488"/>
      <c r="U4" s="48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123"/>
      <c r="E6" s="84"/>
      <c r="F6" s="84"/>
      <c r="N6" s="85">
        <v>1</v>
      </c>
      <c r="P6" s="490" t="s">
        <v>37</v>
      </c>
      <c r="Q6" s="490"/>
      <c r="R6" s="490"/>
      <c r="S6" s="490"/>
      <c r="T6" s="490"/>
      <c r="U6" s="490"/>
      <c r="W6" s="86">
        <v>1</v>
      </c>
      <c r="X6" s="87" t="str">
        <f>'Utkání-výsledky'!N5</f>
        <v>Nová Bělá</v>
      </c>
      <c r="AD6" s="1" t="str">
        <f>X6</f>
        <v>Nová Bělá</v>
      </c>
    </row>
    <row r="7" spans="3:30" ht="16.5" customHeight="1">
      <c r="C7" s="77" t="s">
        <v>38</v>
      </c>
      <c r="D7" s="159"/>
      <c r="E7" s="88"/>
      <c r="F7" s="88"/>
      <c r="N7" s="85">
        <v>2</v>
      </c>
      <c r="P7" s="491" t="s">
        <v>76</v>
      </c>
      <c r="Q7" s="490"/>
      <c r="R7" s="490"/>
      <c r="S7" s="490"/>
      <c r="T7" s="490"/>
      <c r="U7" s="490"/>
      <c r="W7" s="86">
        <v>2</v>
      </c>
      <c r="X7" s="87" t="str">
        <f>'Utkání-výsledky'!N6</f>
        <v>Trnávka</v>
      </c>
      <c r="AD7" s="1" t="str">
        <f>X7</f>
        <v>Trnávka</v>
      </c>
    </row>
    <row r="8" spans="3:30" ht="15" customHeight="1">
      <c r="C8" s="77"/>
      <c r="N8" s="85">
        <v>3</v>
      </c>
      <c r="P8" s="474" t="s">
        <v>39</v>
      </c>
      <c r="Q8" s="474"/>
      <c r="R8" s="474"/>
      <c r="S8" s="474"/>
      <c r="T8" s="474"/>
      <c r="U8" s="474"/>
      <c r="W8" s="86">
        <v>3</v>
      </c>
      <c r="X8" s="87" t="str">
        <f>'Utkání-výsledky'!N7</f>
        <v>Štramberk</v>
      </c>
      <c r="AD8" s="1" t="str">
        <f>X8</f>
        <v>Štramberk</v>
      </c>
    </row>
    <row r="9" spans="2:30" ht="18.75">
      <c r="B9" s="89">
        <v>4</v>
      </c>
      <c r="C9" s="73" t="s">
        <v>40</v>
      </c>
      <c r="D9" s="471" t="str">
        <f>IF(B9=1,X6,IF(B9=2,X7,IF(B9=3,X8,IF(B9=4,X9,IF(B9=5,X10,IF(B9=6,X11,IF(B9=7,X12,IF(B9=8,X13," "))))))))</f>
        <v>Proskovice</v>
      </c>
      <c r="E9" s="472"/>
      <c r="F9" s="472"/>
      <c r="G9" s="472"/>
      <c r="H9" s="472"/>
      <c r="I9" s="473"/>
      <c r="N9" s="85">
        <v>4</v>
      </c>
      <c r="P9" s="474" t="s">
        <v>41</v>
      </c>
      <c r="Q9" s="474"/>
      <c r="R9" s="474"/>
      <c r="S9" s="474"/>
      <c r="T9" s="474"/>
      <c r="U9" s="474"/>
      <c r="W9" s="86">
        <v>4</v>
      </c>
      <c r="X9" s="87" t="str">
        <f>'Utkání-výsledky'!N8</f>
        <v>Proskovice</v>
      </c>
      <c r="AD9" s="1" t="str">
        <f>X9</f>
        <v>Proskovice</v>
      </c>
    </row>
    <row r="10" spans="2:24" ht="19.5" customHeight="1">
      <c r="B10" s="89">
        <v>3</v>
      </c>
      <c r="C10" s="73" t="s">
        <v>42</v>
      </c>
      <c r="D10" s="471" t="str">
        <f>IF(B10=1,X6,IF(B10=2,X7,IF(B10=3,X8,IF(B10=4,X9,IF(B10=5,X10,IF(B10=6,X11,IF(B10=7,X12,IF(B10=8,X13," "))))))))</f>
        <v>Štramberk</v>
      </c>
      <c r="E10" s="472"/>
      <c r="F10" s="472"/>
      <c r="G10" s="472"/>
      <c r="H10" s="472"/>
      <c r="I10" s="473"/>
      <c r="N10" s="85">
        <v>5</v>
      </c>
      <c r="P10" s="474" t="s">
        <v>104</v>
      </c>
      <c r="Q10" s="474"/>
      <c r="R10" s="474"/>
      <c r="S10" s="474"/>
      <c r="T10" s="474"/>
      <c r="U10" s="474"/>
      <c r="W10" s="86">
        <v>5</v>
      </c>
      <c r="X10" s="87">
        <f>IF($N$4=1,AA10,IF($N$4=2,AB10,IF($N$4=3,AC10,IF($N$4=4,AD10,IF($N$4=5,AE10,IF($N$4=6,AF10," "))))))</f>
        <v>0</v>
      </c>
    </row>
    <row r="11" spans="14:24" ht="15.75" customHeight="1">
      <c r="N11" s="85">
        <v>6</v>
      </c>
      <c r="P11" s="474" t="s">
        <v>105</v>
      </c>
      <c r="Q11" s="474"/>
      <c r="R11" s="474"/>
      <c r="S11" s="474"/>
      <c r="T11" s="474"/>
      <c r="U11" s="474"/>
      <c r="W11" s="86">
        <v>6</v>
      </c>
      <c r="X11" s="87">
        <f>IF($N$4=1,AA11,IF($N$4=2,AB11,IF($N$4=3,AC11,IF($N$4=4,AD11,IF($N$4=5,AE11,IF($N$4=6,AF11," "))))))</f>
        <v>0</v>
      </c>
    </row>
    <row r="12" spans="3:38" ht="15">
      <c r="C12" s="90" t="s">
        <v>43</v>
      </c>
      <c r="D12" s="91"/>
      <c r="E12" s="475" t="s">
        <v>44</v>
      </c>
      <c r="F12" s="476"/>
      <c r="G12" s="476"/>
      <c r="H12" s="476"/>
      <c r="I12" s="476"/>
      <c r="J12" s="476"/>
      <c r="K12" s="476"/>
      <c r="L12" s="476"/>
      <c r="M12" s="476"/>
      <c r="N12" s="476" t="s">
        <v>45</v>
      </c>
      <c r="O12" s="476"/>
      <c r="P12" s="476"/>
      <c r="Q12" s="476"/>
      <c r="R12" s="476"/>
      <c r="S12" s="476"/>
      <c r="T12" s="476"/>
      <c r="U12" s="476"/>
      <c r="V12" s="92"/>
      <c r="W12" s="86">
        <v>7</v>
      </c>
      <c r="X12" s="87">
        <f>IF($N$4=1,AA12,IF($N$4=2,AB12,IF($N$4=3,AC12,IF($N$4=4,AD12,IF($N$4=5,AE12,IF($N$4=6,AF12," "))))))</f>
        <v>0</v>
      </c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505" t="s">
        <v>46</v>
      </c>
      <c r="F13" s="499"/>
      <c r="G13" s="500"/>
      <c r="H13" s="498" t="s">
        <v>47</v>
      </c>
      <c r="I13" s="499"/>
      <c r="J13" s="500" t="s">
        <v>47</v>
      </c>
      <c r="K13" s="498" t="s">
        <v>48</v>
      </c>
      <c r="L13" s="499"/>
      <c r="M13" s="499" t="s">
        <v>48</v>
      </c>
      <c r="N13" s="498" t="s">
        <v>49</v>
      </c>
      <c r="O13" s="499"/>
      <c r="P13" s="500"/>
      <c r="Q13" s="498" t="s">
        <v>50</v>
      </c>
      <c r="R13" s="499"/>
      <c r="S13" s="500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257"/>
      <c r="D14" s="258"/>
      <c r="E14" s="259"/>
      <c r="F14" s="260" t="s">
        <v>17</v>
      </c>
      <c r="G14" s="261"/>
      <c r="H14" s="262"/>
      <c r="I14" s="260" t="s">
        <v>17</v>
      </c>
      <c r="J14" s="261"/>
      <c r="K14" s="263"/>
      <c r="L14" s="264" t="s">
        <v>17</v>
      </c>
      <c r="M14" s="265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47</v>
      </c>
      <c r="C15" s="266"/>
      <c r="D15" s="257"/>
      <c r="E15" s="259"/>
      <c r="F15" s="260" t="s">
        <v>17</v>
      </c>
      <c r="G15" s="261"/>
      <c r="H15" s="262"/>
      <c r="I15" s="260" t="s">
        <v>17</v>
      </c>
      <c r="J15" s="261"/>
      <c r="K15" s="263"/>
      <c r="L15" s="264" t="s">
        <v>17</v>
      </c>
      <c r="M15" s="265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X15" s="49"/>
      <c r="Y15" s="298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512" t="s">
        <v>48</v>
      </c>
      <c r="C16" s="266"/>
      <c r="D16" s="258"/>
      <c r="E16" s="517"/>
      <c r="F16" s="518" t="s">
        <v>17</v>
      </c>
      <c r="G16" s="519"/>
      <c r="H16" s="520"/>
      <c r="I16" s="518" t="s">
        <v>17</v>
      </c>
      <c r="J16" s="519"/>
      <c r="K16" s="275"/>
      <c r="L16" s="277" t="s">
        <v>17</v>
      </c>
      <c r="M16" s="273"/>
      <c r="N16" s="501">
        <f>E16+H16+K16</f>
        <v>0</v>
      </c>
      <c r="O16" s="503" t="s">
        <v>17</v>
      </c>
      <c r="P16" s="492">
        <f>G16+J16+M16</f>
        <v>0</v>
      </c>
      <c r="Q16" s="501">
        <f>SUM(AG16:AI16)</f>
        <v>0</v>
      </c>
      <c r="R16" s="503" t="s">
        <v>17</v>
      </c>
      <c r="S16" s="492">
        <f>SUM(AJ16:AL16)</f>
        <v>0</v>
      </c>
      <c r="T16" s="496">
        <f>IF(Q16&gt;S16,1,0)</f>
        <v>0</v>
      </c>
      <c r="U16" s="494">
        <f>IF(S16&gt;Q16,1,0)</f>
        <v>0</v>
      </c>
      <c r="V16" s="108"/>
      <c r="Y16" s="29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5" ht="21" customHeight="1">
      <c r="B17" s="513"/>
      <c r="C17" s="267"/>
      <c r="D17" s="268"/>
      <c r="E17" s="517"/>
      <c r="F17" s="518"/>
      <c r="G17" s="519"/>
      <c r="H17" s="520"/>
      <c r="I17" s="518"/>
      <c r="J17" s="519"/>
      <c r="K17" s="276"/>
      <c r="L17" s="278"/>
      <c r="M17" s="274"/>
      <c r="N17" s="502"/>
      <c r="O17" s="504"/>
      <c r="P17" s="493"/>
      <c r="Q17" s="502"/>
      <c r="R17" s="504"/>
      <c r="S17" s="493"/>
      <c r="T17" s="497"/>
      <c r="U17" s="495"/>
      <c r="V17" s="108"/>
      <c r="Y17" s="29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12">
        <f>SUM(Q14:Q17)</f>
        <v>0</v>
      </c>
      <c r="R18" s="114" t="s">
        <v>17</v>
      </c>
      <c r="S18" s="113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85" t="s">
        <v>34</v>
      </c>
      <c r="Q28" s="485"/>
      <c r="R28" s="75"/>
      <c r="S28" s="75"/>
      <c r="T28" s="486">
        <f>T3</f>
        <v>2020</v>
      </c>
      <c r="U28" s="486"/>
      <c r="X28" s="76" t="s">
        <v>0</v>
      </c>
    </row>
    <row r="29" spans="3:32" ht="18.75">
      <c r="C29" s="77" t="s">
        <v>35</v>
      </c>
      <c r="D29" s="122"/>
      <c r="N29" s="79">
        <v>4</v>
      </c>
      <c r="P29" s="487" t="str">
        <f>IF(N29=1,P31,IF(N29=2,P32,IF(N29=3,P33,IF(N29=4,P34,IF(N29=5,P35," ")))))</f>
        <v>VETERÁNI   II.</v>
      </c>
      <c r="Q29" s="488"/>
      <c r="R29" s="488"/>
      <c r="S29" s="488"/>
      <c r="T29" s="488"/>
      <c r="U29" s="48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123" t="s">
        <v>88</v>
      </c>
      <c r="E31" s="84"/>
      <c r="F31" s="84"/>
      <c r="N31" s="85">
        <v>1</v>
      </c>
      <c r="P31" s="490" t="s">
        <v>37</v>
      </c>
      <c r="Q31" s="490"/>
      <c r="R31" s="490"/>
      <c r="S31" s="490"/>
      <c r="T31" s="490"/>
      <c r="U31" s="490"/>
      <c r="W31" s="86">
        <v>1</v>
      </c>
      <c r="X31" s="87" t="str">
        <f>X6</f>
        <v>Nová Bělá</v>
      </c>
      <c r="AA31" s="1">
        <f aca="true" t="shared" si="0" ref="AA31:AE36">AA6</f>
        <v>0</v>
      </c>
      <c r="AB31" s="1">
        <f t="shared" si="0"/>
        <v>0</v>
      </c>
      <c r="AC31" s="1">
        <f t="shared" si="0"/>
        <v>0</v>
      </c>
      <c r="AD31" s="1" t="str">
        <f>AD6</f>
        <v>Nová Bělá</v>
      </c>
      <c r="AE31" s="1">
        <f t="shared" si="0"/>
        <v>0</v>
      </c>
      <c r="AF31" s="1">
        <f aca="true" t="shared" si="1" ref="AF31:AF36">AF6</f>
        <v>0</v>
      </c>
    </row>
    <row r="32" spans="3:32" ht="15" customHeight="1">
      <c r="C32" s="77" t="s">
        <v>38</v>
      </c>
      <c r="D32" s="159">
        <v>43992</v>
      </c>
      <c r="E32" s="88"/>
      <c r="F32" s="88"/>
      <c r="N32" s="85">
        <v>2</v>
      </c>
      <c r="P32" s="491" t="s">
        <v>76</v>
      </c>
      <c r="Q32" s="490"/>
      <c r="R32" s="490"/>
      <c r="S32" s="490"/>
      <c r="T32" s="490"/>
      <c r="U32" s="490"/>
      <c r="W32" s="86">
        <v>2</v>
      </c>
      <c r="X32" s="87" t="str">
        <f>X7</f>
        <v>Trnávka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Trnávka</v>
      </c>
      <c r="AE32" s="1">
        <f t="shared" si="0"/>
        <v>0</v>
      </c>
      <c r="AF32" s="1">
        <f t="shared" si="1"/>
        <v>0</v>
      </c>
    </row>
    <row r="33" spans="3:32" ht="15" customHeight="1">
      <c r="C33" s="77"/>
      <c r="N33" s="85">
        <v>3</v>
      </c>
      <c r="P33" s="474" t="s">
        <v>39</v>
      </c>
      <c r="Q33" s="474"/>
      <c r="R33" s="474"/>
      <c r="S33" s="474"/>
      <c r="T33" s="474"/>
      <c r="U33" s="474"/>
      <c r="W33" s="86">
        <v>3</v>
      </c>
      <c r="X33" s="87" t="str">
        <f>X8</f>
        <v>Štramberk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Štramberk</v>
      </c>
      <c r="AE33" s="1">
        <f t="shared" si="0"/>
        <v>0</v>
      </c>
      <c r="AF33" s="1">
        <f t="shared" si="1"/>
        <v>0</v>
      </c>
    </row>
    <row r="34" spans="2:32" ht="18.75">
      <c r="B34" s="89">
        <v>1</v>
      </c>
      <c r="C34" s="73" t="s">
        <v>40</v>
      </c>
      <c r="D34" s="514" t="str">
        <f>IF(B34=1,X31,IF(B34=2,X32,IF(B34=3,X33,IF(B34=4,X34,IF(B34=5,X35,IF(B34=6,X36,IF(B34=7,X37,IF(B34=8,X38," "))))))))</f>
        <v>Nová Bělá</v>
      </c>
      <c r="E34" s="515"/>
      <c r="F34" s="515"/>
      <c r="G34" s="515"/>
      <c r="H34" s="515"/>
      <c r="I34" s="516"/>
      <c r="N34" s="85">
        <v>4</v>
      </c>
      <c r="P34" s="474" t="s">
        <v>41</v>
      </c>
      <c r="Q34" s="474"/>
      <c r="R34" s="474"/>
      <c r="S34" s="474"/>
      <c r="T34" s="474"/>
      <c r="U34" s="474"/>
      <c r="W34" s="86">
        <v>4</v>
      </c>
      <c r="X34" s="87" t="str">
        <f>X9</f>
        <v>Proskovice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Proskovice</v>
      </c>
      <c r="AE34" s="1">
        <f t="shared" si="0"/>
        <v>0</v>
      </c>
      <c r="AF34" s="1">
        <f t="shared" si="1"/>
        <v>0</v>
      </c>
    </row>
    <row r="35" spans="2:32" ht="18.75">
      <c r="B35" s="89">
        <v>2</v>
      </c>
      <c r="C35" s="73" t="s">
        <v>42</v>
      </c>
      <c r="D35" s="514" t="str">
        <f>IF(B35=1,X31,IF(B35=2,X32,IF(B35=3,X33,IF(B35=4,X34,IF(B35=5,X35,IF(B35=6,X36,IF(B35=7,X37,IF(B35=8,X38," "))))))))</f>
        <v>Trnávka</v>
      </c>
      <c r="E35" s="515"/>
      <c r="F35" s="515"/>
      <c r="G35" s="515"/>
      <c r="H35" s="515"/>
      <c r="I35" s="516"/>
      <c r="N35" s="85">
        <v>5</v>
      </c>
      <c r="P35" s="474" t="s">
        <v>104</v>
      </c>
      <c r="Q35" s="474"/>
      <c r="R35" s="474"/>
      <c r="S35" s="474"/>
      <c r="T35" s="474"/>
      <c r="U35" s="474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1"/>
        <v>0</v>
      </c>
    </row>
    <row r="36" spans="14:32" ht="15">
      <c r="N36" s="85">
        <v>6</v>
      </c>
      <c r="P36" s="474" t="s">
        <v>105</v>
      </c>
      <c r="Q36" s="474"/>
      <c r="R36" s="474"/>
      <c r="S36" s="474"/>
      <c r="T36" s="474"/>
      <c r="U36" s="474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 t="shared" si="0"/>
        <v>0</v>
      </c>
      <c r="AF36" s="1">
        <f t="shared" si="1"/>
        <v>0</v>
      </c>
    </row>
    <row r="37" spans="3:24" ht="15">
      <c r="C37" s="90" t="s">
        <v>43</v>
      </c>
      <c r="D37" s="91"/>
      <c r="E37" s="475" t="s">
        <v>44</v>
      </c>
      <c r="F37" s="476"/>
      <c r="G37" s="476"/>
      <c r="H37" s="476"/>
      <c r="I37" s="476"/>
      <c r="J37" s="476"/>
      <c r="K37" s="476"/>
      <c r="L37" s="476"/>
      <c r="M37" s="476"/>
      <c r="N37" s="476" t="s">
        <v>45</v>
      </c>
      <c r="O37" s="476"/>
      <c r="P37" s="476"/>
      <c r="Q37" s="476"/>
      <c r="R37" s="476"/>
      <c r="S37" s="476"/>
      <c r="T37" s="476"/>
      <c r="U37" s="476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505" t="s">
        <v>46</v>
      </c>
      <c r="F38" s="499"/>
      <c r="G38" s="500"/>
      <c r="H38" s="498" t="s">
        <v>47</v>
      </c>
      <c r="I38" s="499"/>
      <c r="J38" s="500" t="s">
        <v>47</v>
      </c>
      <c r="K38" s="498" t="s">
        <v>48</v>
      </c>
      <c r="L38" s="499"/>
      <c r="M38" s="499" t="s">
        <v>48</v>
      </c>
      <c r="N38" s="498" t="s">
        <v>49</v>
      </c>
      <c r="O38" s="499"/>
      <c r="P38" s="500"/>
      <c r="Q38" s="498" t="s">
        <v>50</v>
      </c>
      <c r="R38" s="499"/>
      <c r="S38" s="500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351" t="s">
        <v>103</v>
      </c>
      <c r="D39" s="352" t="s">
        <v>124</v>
      </c>
      <c r="E39" s="353">
        <v>6</v>
      </c>
      <c r="F39" s="354" t="s">
        <v>17</v>
      </c>
      <c r="G39" s="355">
        <v>1</v>
      </c>
      <c r="H39" s="356">
        <v>6</v>
      </c>
      <c r="I39" s="354" t="s">
        <v>17</v>
      </c>
      <c r="J39" s="355">
        <v>1</v>
      </c>
      <c r="K39" s="263"/>
      <c r="L39" s="264" t="s">
        <v>17</v>
      </c>
      <c r="M39" s="265"/>
      <c r="N39" s="101">
        <f>E39+H39+K39</f>
        <v>12</v>
      </c>
      <c r="O39" s="102" t="s">
        <v>17</v>
      </c>
      <c r="P39" s="103">
        <f>G39+J39+M39</f>
        <v>2</v>
      </c>
      <c r="Q39" s="101">
        <f>SUM(AG39:AI39)</f>
        <v>2</v>
      </c>
      <c r="R39" s="102" t="s">
        <v>17</v>
      </c>
      <c r="S39" s="103">
        <f>SUM(AJ39:AL39)</f>
        <v>0</v>
      </c>
      <c r="T39" s="104">
        <f>IF(Q39&gt;S39,1,0)</f>
        <v>1</v>
      </c>
      <c r="U39" s="105">
        <f>IF(S39&gt;Q39,1,0)</f>
        <v>0</v>
      </c>
      <c r="V39" s="92"/>
      <c r="X39" s="106"/>
      <c r="Y39" s="297"/>
      <c r="AG39" s="107">
        <f>IF(E39&gt;G39,1,0)</f>
        <v>1</v>
      </c>
      <c r="AH39" s="107">
        <f>IF(H39&gt;J39,1,0)</f>
        <v>1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47</v>
      </c>
      <c r="C40" s="358" t="s">
        <v>121</v>
      </c>
      <c r="D40" s="351" t="s">
        <v>102</v>
      </c>
      <c r="E40" s="353">
        <v>6</v>
      </c>
      <c r="F40" s="354" t="s">
        <v>17</v>
      </c>
      <c r="G40" s="355">
        <v>4</v>
      </c>
      <c r="H40" s="356">
        <v>6</v>
      </c>
      <c r="I40" s="354" t="s">
        <v>17</v>
      </c>
      <c r="J40" s="355">
        <v>1</v>
      </c>
      <c r="K40" s="263"/>
      <c r="L40" s="264" t="s">
        <v>17</v>
      </c>
      <c r="M40" s="265"/>
      <c r="N40" s="101">
        <f>E40+H40+K40</f>
        <v>12</v>
      </c>
      <c r="O40" s="102" t="s">
        <v>17</v>
      </c>
      <c r="P40" s="103">
        <f>G40+J40+M40</f>
        <v>5</v>
      </c>
      <c r="Q40" s="101">
        <f>SUM(AG40:AI40)</f>
        <v>2</v>
      </c>
      <c r="R40" s="102" t="s">
        <v>17</v>
      </c>
      <c r="S40" s="103">
        <f>SUM(AJ40:AL40)</f>
        <v>0</v>
      </c>
      <c r="T40" s="104">
        <f>IF(Q40&gt;S40,1,0)</f>
        <v>1</v>
      </c>
      <c r="U40" s="105">
        <f>IF(S40&gt;Q40,1,0)</f>
        <v>0</v>
      </c>
      <c r="V40" s="92"/>
      <c r="X40" s="1" t="s">
        <v>112</v>
      </c>
      <c r="AG40" s="107">
        <f>IF(E40&gt;G40,1,0)</f>
        <v>1</v>
      </c>
      <c r="AH40" s="107">
        <f>IF(H40&gt;J40,1,0)</f>
        <v>1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512" t="s">
        <v>48</v>
      </c>
      <c r="C41" s="358" t="s">
        <v>103</v>
      </c>
      <c r="D41" s="352" t="s">
        <v>101</v>
      </c>
      <c r="E41" s="359">
        <v>6</v>
      </c>
      <c r="F41" s="371" t="s">
        <v>17</v>
      </c>
      <c r="G41" s="373">
        <v>0</v>
      </c>
      <c r="H41" s="369">
        <v>6</v>
      </c>
      <c r="I41" s="371" t="s">
        <v>17</v>
      </c>
      <c r="J41" s="373">
        <v>1</v>
      </c>
      <c r="K41" s="275"/>
      <c r="L41" s="277" t="s">
        <v>17</v>
      </c>
      <c r="M41" s="273"/>
      <c r="N41" s="501">
        <f>E41+H41+K41</f>
        <v>12</v>
      </c>
      <c r="O41" s="503" t="s">
        <v>17</v>
      </c>
      <c r="P41" s="492">
        <f>G41+J41+M41</f>
        <v>1</v>
      </c>
      <c r="Q41" s="501">
        <f>SUM(AG41:AI41)</f>
        <v>2</v>
      </c>
      <c r="R41" s="503" t="s">
        <v>17</v>
      </c>
      <c r="S41" s="492">
        <f>SUM(AJ41:AL41)</f>
        <v>0</v>
      </c>
      <c r="T41" s="496">
        <f>IF(Q41&gt;S41,1,0)</f>
        <v>1</v>
      </c>
      <c r="U41" s="494">
        <f>IF(S41&gt;Q41,1,0)</f>
        <v>0</v>
      </c>
      <c r="V41" s="108"/>
      <c r="AG41" s="107">
        <f>IF(E41&gt;G41,1,0)</f>
        <v>1</v>
      </c>
      <c r="AH41" s="107">
        <f>IF(H41&gt;J41,1,0)</f>
        <v>1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513"/>
      <c r="C42" s="363" t="s">
        <v>122</v>
      </c>
      <c r="D42" s="364" t="s">
        <v>125</v>
      </c>
      <c r="E42" s="365"/>
      <c r="F42" s="372"/>
      <c r="G42" s="374"/>
      <c r="H42" s="370"/>
      <c r="I42" s="372"/>
      <c r="J42" s="374"/>
      <c r="K42" s="276"/>
      <c r="L42" s="278"/>
      <c r="M42" s="274"/>
      <c r="N42" s="502"/>
      <c r="O42" s="504"/>
      <c r="P42" s="493"/>
      <c r="Q42" s="502"/>
      <c r="R42" s="504"/>
      <c r="S42" s="493"/>
      <c r="T42" s="497"/>
      <c r="U42" s="495"/>
      <c r="V42" s="108"/>
    </row>
    <row r="43" spans="2:22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36</v>
      </c>
      <c r="O43" s="102" t="s">
        <v>17</v>
      </c>
      <c r="P43" s="113">
        <f>SUM(P39:P42)</f>
        <v>8</v>
      </c>
      <c r="Q43" s="126">
        <f>SUM(Q39:Q42)</f>
        <v>6</v>
      </c>
      <c r="R43" s="128" t="s">
        <v>17</v>
      </c>
      <c r="S43" s="127">
        <f>SUM(S39:S42)</f>
        <v>0</v>
      </c>
      <c r="T43" s="104">
        <f>SUM(T39:T42)</f>
        <v>3</v>
      </c>
      <c r="U43" s="105">
        <f>SUM(U39:U42)</f>
        <v>0</v>
      </c>
      <c r="V43" s="92"/>
    </row>
    <row r="44" spans="2:22" ht="24.75" customHeight="1">
      <c r="B44" s="109"/>
      <c r="C44" s="6" t="s">
        <v>53</v>
      </c>
      <c r="D44" s="115" t="str">
        <f>IF(T43&gt;U43,D34,IF(U43&gt;T43,D35,IF(U43+T43=0," ","CHYBA ZADÁNÍ")))</f>
        <v>Nová Bělá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</row>
    <row r="47" spans="3:21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60">
    <mergeCell ref="I16:I17"/>
    <mergeCell ref="J16:J17"/>
    <mergeCell ref="P41:P42"/>
    <mergeCell ref="P36:U36"/>
    <mergeCell ref="P35:U35"/>
    <mergeCell ref="E38:G38"/>
    <mergeCell ref="H38:J38"/>
    <mergeCell ref="K38:M38"/>
    <mergeCell ref="D35:I35"/>
    <mergeCell ref="R41:R42"/>
    <mergeCell ref="B41:B42"/>
    <mergeCell ref="N41:N42"/>
    <mergeCell ref="O41:O42"/>
    <mergeCell ref="T28:U28"/>
    <mergeCell ref="P29:U29"/>
    <mergeCell ref="P33:U33"/>
    <mergeCell ref="N37:U37"/>
    <mergeCell ref="U41:U42"/>
    <mergeCell ref="E37:M37"/>
    <mergeCell ref="S41:S42"/>
    <mergeCell ref="P9:U9"/>
    <mergeCell ref="D10:I10"/>
    <mergeCell ref="T41:T42"/>
    <mergeCell ref="Q41:Q42"/>
    <mergeCell ref="P34:U34"/>
    <mergeCell ref="S16:S17"/>
    <mergeCell ref="U16:U17"/>
    <mergeCell ref="P31:U31"/>
    <mergeCell ref="P32:U32"/>
    <mergeCell ref="N38:P38"/>
    <mergeCell ref="P3:Q3"/>
    <mergeCell ref="T3:U3"/>
    <mergeCell ref="P4:U4"/>
    <mergeCell ref="P6:U6"/>
    <mergeCell ref="P7:U7"/>
    <mergeCell ref="Q38:S38"/>
    <mergeCell ref="P28:Q28"/>
    <mergeCell ref="Q13:S13"/>
    <mergeCell ref="N13:P13"/>
    <mergeCell ref="N16:N17"/>
    <mergeCell ref="E13:G13"/>
    <mergeCell ref="H13:J13"/>
    <mergeCell ref="K13:M13"/>
    <mergeCell ref="E12:M12"/>
    <mergeCell ref="P10:U10"/>
    <mergeCell ref="Q16:Q17"/>
    <mergeCell ref="N12:U12"/>
    <mergeCell ref="T16:T17"/>
    <mergeCell ref="P16:P17"/>
    <mergeCell ref="H16:H17"/>
    <mergeCell ref="B16:B17"/>
    <mergeCell ref="D34:I34"/>
    <mergeCell ref="E16:E17"/>
    <mergeCell ref="F16:F17"/>
    <mergeCell ref="G16:G17"/>
    <mergeCell ref="P8:U8"/>
    <mergeCell ref="R16:R17"/>
    <mergeCell ref="D9:I9"/>
    <mergeCell ref="O16:O17"/>
    <mergeCell ref="P11:U11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60"/>
  <sheetViews>
    <sheetView zoomScale="75" zoomScaleNormal="75" zoomScalePageLayoutView="0" workbookViewId="0" topLeftCell="A1">
      <selection activeCell="D6" sqref="D6:D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85" t="s">
        <v>34</v>
      </c>
      <c r="Q3" s="485"/>
      <c r="R3" s="75"/>
      <c r="S3" s="75"/>
      <c r="T3" s="486">
        <f>'Utkání-výsledky'!K2</f>
        <v>2020</v>
      </c>
      <c r="U3" s="486"/>
      <c r="X3" s="76" t="s">
        <v>0</v>
      </c>
    </row>
    <row r="4" spans="3:32" ht="18.75">
      <c r="C4" s="77" t="s">
        <v>35</v>
      </c>
      <c r="D4" s="78"/>
      <c r="N4" s="79">
        <v>4</v>
      </c>
      <c r="P4" s="487" t="str">
        <f>IF(N4=1,P6,IF(N4=2,P7,IF(N4=3,P8,IF(N4=4,P9,IF(N4=5,P10," ")))))</f>
        <v>VETERÁNI   II.</v>
      </c>
      <c r="Q4" s="488"/>
      <c r="R4" s="488"/>
      <c r="S4" s="488"/>
      <c r="T4" s="488"/>
      <c r="U4" s="48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401" t="s">
        <v>98</v>
      </c>
      <c r="E6" s="84"/>
      <c r="F6" s="84"/>
      <c r="N6" s="85">
        <v>1</v>
      </c>
      <c r="P6" s="490" t="s">
        <v>37</v>
      </c>
      <c r="Q6" s="490"/>
      <c r="R6" s="490"/>
      <c r="S6" s="490"/>
      <c r="T6" s="490"/>
      <c r="U6" s="490"/>
      <c r="W6" s="86">
        <v>1</v>
      </c>
      <c r="X6" s="87" t="str">
        <f>'Utkání-výsledky'!N5</f>
        <v>Nová Bělá</v>
      </c>
      <c r="AB6" s="228"/>
      <c r="AD6" s="1" t="str">
        <f>X6</f>
        <v>Nová Bělá</v>
      </c>
    </row>
    <row r="7" spans="3:30" ht="16.5" customHeight="1">
      <c r="C7" s="77" t="s">
        <v>38</v>
      </c>
      <c r="D7" s="402">
        <v>43999</v>
      </c>
      <c r="E7" s="88"/>
      <c r="F7" s="88"/>
      <c r="N7" s="85">
        <v>2</v>
      </c>
      <c r="P7" s="491" t="s">
        <v>76</v>
      </c>
      <c r="Q7" s="490"/>
      <c r="R7" s="490"/>
      <c r="S7" s="490"/>
      <c r="T7" s="490"/>
      <c r="U7" s="490"/>
      <c r="W7" s="86">
        <v>2</v>
      </c>
      <c r="X7" s="87" t="str">
        <f>'Utkání-výsledky'!N6</f>
        <v>Trnávka</v>
      </c>
      <c r="AB7" s="228"/>
      <c r="AD7" s="1" t="str">
        <f>X7</f>
        <v>Trnávka</v>
      </c>
    </row>
    <row r="8" spans="3:30" ht="15" customHeight="1">
      <c r="C8" s="77"/>
      <c r="N8" s="85">
        <v>3</v>
      </c>
      <c r="P8" s="474" t="s">
        <v>39</v>
      </c>
      <c r="Q8" s="474"/>
      <c r="R8" s="474"/>
      <c r="S8" s="474"/>
      <c r="T8" s="474"/>
      <c r="U8" s="474"/>
      <c r="W8" s="86">
        <v>3</v>
      </c>
      <c r="X8" s="87" t="str">
        <f>'Utkání-výsledky'!N7</f>
        <v>Štramberk</v>
      </c>
      <c r="AB8" s="228"/>
      <c r="AD8" s="1" t="str">
        <f>X8</f>
        <v>Štramberk</v>
      </c>
    </row>
    <row r="9" spans="2:30" ht="18.75">
      <c r="B9" s="89">
        <v>2</v>
      </c>
      <c r="C9" s="73" t="s">
        <v>40</v>
      </c>
      <c r="D9" s="471" t="str">
        <f>IF(B9=1,X6,IF(B9=2,X7,IF(B9=3,X8,IF(B9=4,X9,IF(B9=5,X10,IF(B9=6,X11,IF(B9=7,X12,IF(B9=8,X13," "))))))))</f>
        <v>Trnávka</v>
      </c>
      <c r="E9" s="472"/>
      <c r="F9" s="472"/>
      <c r="G9" s="472"/>
      <c r="H9" s="472"/>
      <c r="I9" s="473"/>
      <c r="N9" s="85">
        <v>4</v>
      </c>
      <c r="P9" s="474" t="s">
        <v>41</v>
      </c>
      <c r="Q9" s="474"/>
      <c r="R9" s="474"/>
      <c r="S9" s="474"/>
      <c r="T9" s="474"/>
      <c r="U9" s="474"/>
      <c r="W9" s="86">
        <v>4</v>
      </c>
      <c r="X9" s="87" t="str">
        <f>'Utkání-výsledky'!N8</f>
        <v>Proskovice</v>
      </c>
      <c r="AB9" s="228"/>
      <c r="AD9" s="1" t="str">
        <f>X9</f>
        <v>Proskovice</v>
      </c>
    </row>
    <row r="10" spans="2:28" ht="19.5" customHeight="1">
      <c r="B10" s="89">
        <v>4</v>
      </c>
      <c r="C10" s="73" t="s">
        <v>42</v>
      </c>
      <c r="D10" s="471" t="str">
        <f>IF(B10=1,X6,IF(B10=2,X7,IF(B10=3,X8,IF(B10=4,X9,IF(B10=5,X10,IF(B10=6,X11,IF(B10=7,X12,IF(B10=8,X13," "))))))))</f>
        <v>Proskovice</v>
      </c>
      <c r="E10" s="472"/>
      <c r="F10" s="472"/>
      <c r="G10" s="472"/>
      <c r="H10" s="472"/>
      <c r="I10" s="473"/>
      <c r="N10" s="85">
        <v>5</v>
      </c>
      <c r="P10" s="474" t="s">
        <v>104</v>
      </c>
      <c r="Q10" s="474"/>
      <c r="R10" s="474"/>
      <c r="S10" s="474"/>
      <c r="T10" s="474"/>
      <c r="U10" s="474"/>
      <c r="W10" s="86">
        <v>5</v>
      </c>
      <c r="X10" s="87">
        <f>IF($N$4=1,AA10,IF($N$4=2,AB10,IF($N$4=3,AC10,IF($N$4=4,AD10,IF($N$4=5,AE10,IF($N$4=6,AF10," "))))))</f>
        <v>0</v>
      </c>
      <c r="AB10" s="228"/>
    </row>
    <row r="11" spans="14:28" ht="15.75" customHeight="1">
      <c r="N11" s="85">
        <v>6</v>
      </c>
      <c r="P11" s="474" t="s">
        <v>105</v>
      </c>
      <c r="Q11" s="474"/>
      <c r="R11" s="474"/>
      <c r="S11" s="474"/>
      <c r="T11" s="474"/>
      <c r="U11" s="474"/>
      <c r="W11" s="86">
        <v>6</v>
      </c>
      <c r="X11" s="87">
        <f>IF($N$4=1,AA11,IF($N$4=2,AB11,IF($N$4=3,AC11,IF($N$4=4,AD11,IF($N$4=5,AE11,IF($N$4=6,AF11," "))))))</f>
        <v>0</v>
      </c>
      <c r="AB11" s="228"/>
    </row>
    <row r="12" spans="3:38" ht="15">
      <c r="C12" s="90" t="s">
        <v>43</v>
      </c>
      <c r="D12" s="91"/>
      <c r="E12" s="475" t="s">
        <v>44</v>
      </c>
      <c r="F12" s="476"/>
      <c r="G12" s="476"/>
      <c r="H12" s="476"/>
      <c r="I12" s="476"/>
      <c r="J12" s="476"/>
      <c r="K12" s="476"/>
      <c r="L12" s="476"/>
      <c r="M12" s="476"/>
      <c r="N12" s="476" t="s">
        <v>45</v>
      </c>
      <c r="O12" s="476"/>
      <c r="P12" s="476"/>
      <c r="Q12" s="476"/>
      <c r="R12" s="476"/>
      <c r="S12" s="476"/>
      <c r="T12" s="476"/>
      <c r="U12" s="476"/>
      <c r="V12" s="92"/>
      <c r="W12" s="86">
        <v>7</v>
      </c>
      <c r="X12" s="87">
        <f>IF($N$4=1,AA12,IF($N$4=2,AB12,IF($N$4=3,AC12,IF($N$4=4,AD12,IF($N$4=5,AE12,IF($N$4=6,AF12," "))))))</f>
        <v>0</v>
      </c>
      <c r="AB12" s="228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505" t="s">
        <v>46</v>
      </c>
      <c r="F13" s="499"/>
      <c r="G13" s="500"/>
      <c r="H13" s="498" t="s">
        <v>47</v>
      </c>
      <c r="I13" s="499"/>
      <c r="J13" s="500" t="s">
        <v>47</v>
      </c>
      <c r="K13" s="498" t="s">
        <v>48</v>
      </c>
      <c r="L13" s="499"/>
      <c r="M13" s="499" t="s">
        <v>48</v>
      </c>
      <c r="N13" s="498" t="s">
        <v>49</v>
      </c>
      <c r="O13" s="499"/>
      <c r="P13" s="500"/>
      <c r="Q13" s="498" t="s">
        <v>50</v>
      </c>
      <c r="R13" s="499"/>
      <c r="S13" s="500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8"/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351" t="s">
        <v>134</v>
      </c>
      <c r="D14" s="352" t="s">
        <v>120</v>
      </c>
      <c r="E14" s="353">
        <v>2</v>
      </c>
      <c r="F14" s="354" t="s">
        <v>17</v>
      </c>
      <c r="G14" s="355">
        <v>6</v>
      </c>
      <c r="H14" s="356">
        <v>5</v>
      </c>
      <c r="I14" s="354" t="s">
        <v>17</v>
      </c>
      <c r="J14" s="355">
        <v>7</v>
      </c>
      <c r="K14" s="263"/>
      <c r="L14" s="264" t="s">
        <v>17</v>
      </c>
      <c r="M14" s="265"/>
      <c r="N14" s="101">
        <f>E14+H14+K14</f>
        <v>7</v>
      </c>
      <c r="O14" s="102" t="s">
        <v>17</v>
      </c>
      <c r="P14" s="103">
        <f>G14+J14+M14</f>
        <v>13</v>
      </c>
      <c r="Q14" s="101">
        <f>SUM(AG14:AI14)</f>
        <v>0</v>
      </c>
      <c r="R14" s="102" t="s">
        <v>17</v>
      </c>
      <c r="S14" s="103">
        <f>SUM(AJ14:AL14)</f>
        <v>2</v>
      </c>
      <c r="T14" s="104">
        <f>IF(Q14&gt;S14,1,0)</f>
        <v>0</v>
      </c>
      <c r="U14" s="105">
        <f>IF(S14&gt;Q14,1,0)</f>
        <v>1</v>
      </c>
      <c r="V14" s="92"/>
      <c r="X14" s="106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1</v>
      </c>
      <c r="AK14" s="107">
        <f>IF(J14&gt;H14,1,0)</f>
        <v>1</v>
      </c>
      <c r="AL14" s="107">
        <f>IF(K14+M14&gt;0,IF(M14&gt;K14,1,0),0)</f>
        <v>0</v>
      </c>
    </row>
    <row r="15" spans="2:38" ht="24" customHeight="1">
      <c r="B15" s="100" t="s">
        <v>47</v>
      </c>
      <c r="C15" s="358" t="s">
        <v>101</v>
      </c>
      <c r="D15" s="351" t="s">
        <v>119</v>
      </c>
      <c r="E15" s="353">
        <v>1</v>
      </c>
      <c r="F15" s="354" t="s">
        <v>17</v>
      </c>
      <c r="G15" s="355">
        <v>6</v>
      </c>
      <c r="H15" s="356">
        <v>3</v>
      </c>
      <c r="I15" s="354" t="s">
        <v>17</v>
      </c>
      <c r="J15" s="355">
        <v>6</v>
      </c>
      <c r="K15" s="263"/>
      <c r="L15" s="264" t="s">
        <v>17</v>
      </c>
      <c r="M15" s="265"/>
      <c r="N15" s="101">
        <f>E15+H15+K15</f>
        <v>4</v>
      </c>
      <c r="O15" s="102" t="s">
        <v>17</v>
      </c>
      <c r="P15" s="103">
        <f>G15+J15+M15</f>
        <v>12</v>
      </c>
      <c r="Q15" s="101">
        <f>SUM(AG15:AI15)</f>
        <v>0</v>
      </c>
      <c r="R15" s="102" t="s">
        <v>17</v>
      </c>
      <c r="S15" s="103">
        <f>SUM(AJ15:AL15)</f>
        <v>2</v>
      </c>
      <c r="T15" s="104">
        <f>IF(Q15&gt;S15,1,0)</f>
        <v>0</v>
      </c>
      <c r="U15" s="105">
        <f>IF(S15&gt;Q15,1,0)</f>
        <v>1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1</v>
      </c>
      <c r="AK15" s="107">
        <f>IF(J15&gt;H15,1,0)</f>
        <v>1</v>
      </c>
      <c r="AL15" s="107">
        <f>IF(K15+M15&gt;0,IF(M15&gt;K15,1,0),0)</f>
        <v>0</v>
      </c>
    </row>
    <row r="16" spans="2:38" ht="20.25" customHeight="1">
      <c r="B16" s="512" t="s">
        <v>48</v>
      </c>
      <c r="C16" s="358" t="s">
        <v>102</v>
      </c>
      <c r="D16" s="352" t="s">
        <v>120</v>
      </c>
      <c r="E16" s="359">
        <v>7</v>
      </c>
      <c r="F16" s="397" t="s">
        <v>17</v>
      </c>
      <c r="G16" s="399">
        <v>5</v>
      </c>
      <c r="H16" s="395">
        <v>6</v>
      </c>
      <c r="I16" s="397" t="s">
        <v>17</v>
      </c>
      <c r="J16" s="399">
        <v>2</v>
      </c>
      <c r="K16" s="275"/>
      <c r="L16" s="277" t="s">
        <v>17</v>
      </c>
      <c r="M16" s="273"/>
      <c r="N16" s="501">
        <f>E16+H16+K16</f>
        <v>13</v>
      </c>
      <c r="O16" s="503" t="s">
        <v>17</v>
      </c>
      <c r="P16" s="492">
        <f>G16+J16+M16</f>
        <v>7</v>
      </c>
      <c r="Q16" s="501">
        <f>SUM(AG16:AI16)</f>
        <v>2</v>
      </c>
      <c r="R16" s="503" t="s">
        <v>17</v>
      </c>
      <c r="S16" s="492">
        <f>SUM(AJ16:AL16)</f>
        <v>0</v>
      </c>
      <c r="T16" s="496">
        <f>IF(Q16&gt;S16,1,0)</f>
        <v>1</v>
      </c>
      <c r="U16" s="494">
        <f>IF(S16&gt;Q16,1,0)</f>
        <v>0</v>
      </c>
      <c r="V16" s="108"/>
      <c r="AG16" s="107">
        <f>IF(E16&gt;G16,1,0)</f>
        <v>1</v>
      </c>
      <c r="AH16" s="107">
        <f>IF(H16&gt;J16,1,0)</f>
        <v>1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513"/>
      <c r="C17" s="363" t="s">
        <v>125</v>
      </c>
      <c r="D17" s="364" t="s">
        <v>119</v>
      </c>
      <c r="E17" s="365"/>
      <c r="F17" s="398"/>
      <c r="G17" s="400"/>
      <c r="H17" s="396"/>
      <c r="I17" s="398"/>
      <c r="J17" s="400"/>
      <c r="K17" s="276"/>
      <c r="L17" s="278"/>
      <c r="M17" s="274"/>
      <c r="N17" s="502"/>
      <c r="O17" s="504"/>
      <c r="P17" s="493"/>
      <c r="Q17" s="502"/>
      <c r="R17" s="504"/>
      <c r="S17" s="493"/>
      <c r="T17" s="497"/>
      <c r="U17" s="495"/>
      <c r="V17" s="10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24</v>
      </c>
      <c r="O18" s="102" t="s">
        <v>17</v>
      </c>
      <c r="P18" s="113">
        <f>SUM(P14:P17)</f>
        <v>32</v>
      </c>
      <c r="Q18" s="112">
        <f>SUM(Q14:Q17)</f>
        <v>2</v>
      </c>
      <c r="R18" s="114" t="s">
        <v>17</v>
      </c>
      <c r="S18" s="113">
        <f>SUM(S14:S17)</f>
        <v>4</v>
      </c>
      <c r="T18" s="104">
        <f>SUM(T14:T17)</f>
        <v>1</v>
      </c>
      <c r="U18" s="105">
        <f>SUM(U14:U17)</f>
        <v>2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Proskovice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244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85" t="s">
        <v>34</v>
      </c>
      <c r="Q28" s="485"/>
      <c r="R28" s="75"/>
      <c r="S28" s="75"/>
      <c r="T28" s="486">
        <f>T3</f>
        <v>2020</v>
      </c>
      <c r="U28" s="486"/>
      <c r="X28" s="76" t="s">
        <v>0</v>
      </c>
    </row>
    <row r="29" spans="3:32" ht="18.75">
      <c r="C29" s="77" t="s">
        <v>35</v>
      </c>
      <c r="D29" s="122"/>
      <c r="N29" s="79">
        <v>4</v>
      </c>
      <c r="P29" s="487" t="str">
        <f>IF(N29=1,P31,IF(N29=2,P32,IF(N29=3,P33,IF(N29=4,P34,IF(N29=5,P35," ")))))</f>
        <v>VETERÁNI   II.</v>
      </c>
      <c r="Q29" s="488"/>
      <c r="R29" s="488"/>
      <c r="S29" s="488"/>
      <c r="T29" s="488"/>
      <c r="U29" s="48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394" t="s">
        <v>97</v>
      </c>
      <c r="E31" s="84"/>
      <c r="F31" s="84"/>
      <c r="N31" s="85">
        <v>1</v>
      </c>
      <c r="P31" s="490" t="s">
        <v>37</v>
      </c>
      <c r="Q31" s="490"/>
      <c r="R31" s="490"/>
      <c r="S31" s="490"/>
      <c r="T31" s="490"/>
      <c r="U31" s="490"/>
      <c r="W31" s="86">
        <v>1</v>
      </c>
      <c r="X31" s="87" t="str">
        <f>X6</f>
        <v>Nová Bělá</v>
      </c>
      <c r="AA31" s="1">
        <f aca="true" t="shared" si="0" ref="AA31:AE36">AA6</f>
        <v>0</v>
      </c>
      <c r="AB31" s="1">
        <f t="shared" si="0"/>
        <v>0</v>
      </c>
      <c r="AC31" s="1">
        <f t="shared" si="0"/>
        <v>0</v>
      </c>
      <c r="AD31" s="1" t="str">
        <f>AD6</f>
        <v>Nová Bělá</v>
      </c>
      <c r="AE31" s="1">
        <f t="shared" si="0"/>
        <v>0</v>
      </c>
      <c r="AF31" s="1">
        <f aca="true" t="shared" si="1" ref="AF31:AF36">AF6</f>
        <v>0</v>
      </c>
    </row>
    <row r="32" spans="3:32" ht="15" customHeight="1">
      <c r="C32" s="77" t="s">
        <v>38</v>
      </c>
      <c r="D32" s="394">
        <v>44006</v>
      </c>
      <c r="E32" s="88"/>
      <c r="F32" s="88"/>
      <c r="N32" s="85">
        <v>2</v>
      </c>
      <c r="P32" s="491" t="s">
        <v>76</v>
      </c>
      <c r="Q32" s="490"/>
      <c r="R32" s="490"/>
      <c r="S32" s="490"/>
      <c r="T32" s="490"/>
      <c r="U32" s="490"/>
      <c r="W32" s="86">
        <v>2</v>
      </c>
      <c r="X32" s="87" t="str">
        <f>X7</f>
        <v>Trnávka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Trnávka</v>
      </c>
      <c r="AE32" s="1">
        <f t="shared" si="0"/>
        <v>0</v>
      </c>
      <c r="AF32" s="1">
        <f t="shared" si="1"/>
        <v>0</v>
      </c>
    </row>
    <row r="33" spans="3:32" ht="15" customHeight="1">
      <c r="C33" s="77"/>
      <c r="N33" s="85">
        <v>3</v>
      </c>
      <c r="P33" s="474" t="s">
        <v>39</v>
      </c>
      <c r="Q33" s="474"/>
      <c r="R33" s="474"/>
      <c r="S33" s="474"/>
      <c r="T33" s="474"/>
      <c r="U33" s="474"/>
      <c r="W33" s="86">
        <v>3</v>
      </c>
      <c r="X33" s="87" t="str">
        <f>X8</f>
        <v>Štramberk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Štramberk</v>
      </c>
      <c r="AE33" s="1">
        <f t="shared" si="0"/>
        <v>0</v>
      </c>
      <c r="AF33" s="1">
        <f t="shared" si="1"/>
        <v>0</v>
      </c>
    </row>
    <row r="34" spans="2:32" ht="18.75">
      <c r="B34" s="89">
        <v>3</v>
      </c>
      <c r="C34" s="73" t="s">
        <v>40</v>
      </c>
      <c r="D34" s="514" t="str">
        <f>IF(B34=1,X31,IF(B34=2,X32,IF(B34=3,X33,IF(B34=4,X34,IF(B34=5,X35,IF(B34=6,X36,IF(B34=7,X37,IF(B34=8,X38," "))))))))</f>
        <v>Štramberk</v>
      </c>
      <c r="E34" s="515"/>
      <c r="F34" s="515"/>
      <c r="G34" s="515"/>
      <c r="H34" s="515"/>
      <c r="I34" s="516"/>
      <c r="N34" s="85">
        <v>4</v>
      </c>
      <c r="P34" s="474" t="s">
        <v>41</v>
      </c>
      <c r="Q34" s="474"/>
      <c r="R34" s="474"/>
      <c r="S34" s="474"/>
      <c r="T34" s="474"/>
      <c r="U34" s="474"/>
      <c r="W34" s="86">
        <v>4</v>
      </c>
      <c r="X34" s="87" t="str">
        <f>X9</f>
        <v>Proskovice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Proskovice</v>
      </c>
      <c r="AE34" s="1">
        <f t="shared" si="0"/>
        <v>0</v>
      </c>
      <c r="AF34" s="1">
        <f t="shared" si="1"/>
        <v>0</v>
      </c>
    </row>
    <row r="35" spans="2:32" ht="18.75">
      <c r="B35" s="89">
        <v>1</v>
      </c>
      <c r="C35" s="73" t="s">
        <v>42</v>
      </c>
      <c r="D35" s="514" t="str">
        <f>IF(B35=1,X31,IF(B35=2,X32,IF(B35=3,X33,IF(B35=4,X34,IF(B35=5,X35,IF(B35=6,X36,IF(B35=7,X37,IF(B35=8,X38," "))))))))</f>
        <v>Nová Bělá</v>
      </c>
      <c r="E35" s="515"/>
      <c r="F35" s="515"/>
      <c r="G35" s="515"/>
      <c r="H35" s="515"/>
      <c r="I35" s="516"/>
      <c r="N35" s="85">
        <v>5</v>
      </c>
      <c r="P35" s="474" t="s">
        <v>104</v>
      </c>
      <c r="Q35" s="474"/>
      <c r="R35" s="474"/>
      <c r="S35" s="474"/>
      <c r="T35" s="474"/>
      <c r="U35" s="474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1"/>
        <v>0</v>
      </c>
    </row>
    <row r="36" spans="14:32" ht="15">
      <c r="N36" s="85">
        <v>6</v>
      </c>
      <c r="P36" s="474" t="s">
        <v>105</v>
      </c>
      <c r="Q36" s="474"/>
      <c r="R36" s="474"/>
      <c r="S36" s="474"/>
      <c r="T36" s="474"/>
      <c r="U36" s="474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 t="shared" si="0"/>
        <v>0</v>
      </c>
      <c r="AF36" s="1">
        <f t="shared" si="1"/>
        <v>0</v>
      </c>
    </row>
    <row r="37" spans="3:24" ht="15">
      <c r="C37" s="90" t="s">
        <v>43</v>
      </c>
      <c r="D37" s="91"/>
      <c r="E37" s="475" t="s">
        <v>44</v>
      </c>
      <c r="F37" s="476"/>
      <c r="G37" s="476"/>
      <c r="H37" s="476"/>
      <c r="I37" s="476"/>
      <c r="J37" s="476"/>
      <c r="K37" s="476"/>
      <c r="L37" s="476"/>
      <c r="M37" s="476"/>
      <c r="N37" s="476" t="s">
        <v>45</v>
      </c>
      <c r="O37" s="476"/>
      <c r="P37" s="476"/>
      <c r="Q37" s="476"/>
      <c r="R37" s="476"/>
      <c r="S37" s="476"/>
      <c r="T37" s="476"/>
      <c r="U37" s="476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505" t="s">
        <v>46</v>
      </c>
      <c r="F38" s="499"/>
      <c r="G38" s="500"/>
      <c r="H38" s="498" t="s">
        <v>47</v>
      </c>
      <c r="I38" s="499"/>
      <c r="J38" s="500" t="s">
        <v>47</v>
      </c>
      <c r="K38" s="498" t="s">
        <v>48</v>
      </c>
      <c r="L38" s="499"/>
      <c r="M38" s="499" t="s">
        <v>48</v>
      </c>
      <c r="N38" s="498" t="s">
        <v>49</v>
      </c>
      <c r="O38" s="499"/>
      <c r="P38" s="500"/>
      <c r="Q38" s="498" t="s">
        <v>50</v>
      </c>
      <c r="R38" s="499"/>
      <c r="S38" s="500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377" t="s">
        <v>126</v>
      </c>
      <c r="D39" s="378" t="s">
        <v>127</v>
      </c>
      <c r="E39" s="379">
        <v>6</v>
      </c>
      <c r="F39" s="380" t="s">
        <v>17</v>
      </c>
      <c r="G39" s="381">
        <v>3</v>
      </c>
      <c r="H39" s="382">
        <v>7</v>
      </c>
      <c r="I39" s="380" t="s">
        <v>17</v>
      </c>
      <c r="J39" s="381">
        <v>6</v>
      </c>
      <c r="K39" s="263"/>
      <c r="L39" s="264" t="s">
        <v>17</v>
      </c>
      <c r="M39" s="265"/>
      <c r="N39" s="101">
        <f>E39+H39+K39</f>
        <v>13</v>
      </c>
      <c r="O39" s="102" t="s">
        <v>17</v>
      </c>
      <c r="P39" s="103">
        <f>G39+J39+M39</f>
        <v>9</v>
      </c>
      <c r="Q39" s="101">
        <f>SUM(AG39:AI39)</f>
        <v>2</v>
      </c>
      <c r="R39" s="102" t="s">
        <v>17</v>
      </c>
      <c r="S39" s="103">
        <f>SUM(AJ39:AL39)</f>
        <v>0</v>
      </c>
      <c r="T39" s="104">
        <f>IF(Q39&gt;S39,1,0)</f>
        <v>1</v>
      </c>
      <c r="U39" s="105">
        <f>IF(S39&gt;Q39,1,0)</f>
        <v>0</v>
      </c>
      <c r="V39" s="92"/>
      <c r="X39" s="106"/>
      <c r="Y39" s="300"/>
      <c r="AG39" s="107">
        <f>IF(E39&gt;G39,1,0)</f>
        <v>1</v>
      </c>
      <c r="AH39" s="107">
        <f>IF(H39&gt;J39,1,0)</f>
        <v>1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47</v>
      </c>
      <c r="C40" s="383" t="s">
        <v>128</v>
      </c>
      <c r="D40" s="377" t="s">
        <v>129</v>
      </c>
      <c r="E40" s="379">
        <v>2</v>
      </c>
      <c r="F40" s="380" t="s">
        <v>17</v>
      </c>
      <c r="G40" s="381">
        <v>6</v>
      </c>
      <c r="H40" s="382">
        <v>1</v>
      </c>
      <c r="I40" s="380" t="s">
        <v>17</v>
      </c>
      <c r="J40" s="381">
        <v>6</v>
      </c>
      <c r="K40" s="263"/>
      <c r="L40" s="264" t="s">
        <v>17</v>
      </c>
      <c r="M40" s="265"/>
      <c r="N40" s="101">
        <f>E40+H40+K40</f>
        <v>3</v>
      </c>
      <c r="O40" s="102" t="s">
        <v>17</v>
      </c>
      <c r="P40" s="103">
        <f>G40+J40+M40</f>
        <v>12</v>
      </c>
      <c r="Q40" s="101">
        <f>SUM(AG40:AI40)</f>
        <v>0</v>
      </c>
      <c r="R40" s="102" t="s">
        <v>17</v>
      </c>
      <c r="S40" s="103">
        <f>SUM(AJ40:AL40)</f>
        <v>2</v>
      </c>
      <c r="T40" s="104">
        <f>IF(Q40&gt;S40,1,0)</f>
        <v>0</v>
      </c>
      <c r="U40" s="105">
        <f>IF(S40&gt;Q40,1,0)</f>
        <v>1</v>
      </c>
      <c r="V40" s="92"/>
      <c r="X40" s="245"/>
      <c r="Y40" s="300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1</v>
      </c>
      <c r="AK40" s="107">
        <f>IF(J40&gt;H40,1,0)</f>
        <v>1</v>
      </c>
      <c r="AL40" s="107">
        <f>IF(K40+M40&gt;0,IF(M40&gt;K40,1,0),0)</f>
        <v>0</v>
      </c>
    </row>
    <row r="41" spans="2:38" ht="24.75" customHeight="1">
      <c r="B41" s="512" t="s">
        <v>48</v>
      </c>
      <c r="C41" s="383" t="s">
        <v>130</v>
      </c>
      <c r="D41" s="378" t="s">
        <v>129</v>
      </c>
      <c r="E41" s="384">
        <v>2</v>
      </c>
      <c r="F41" s="385" t="s">
        <v>17</v>
      </c>
      <c r="G41" s="386">
        <v>6</v>
      </c>
      <c r="H41" s="387">
        <v>1</v>
      </c>
      <c r="I41" s="385" t="s">
        <v>17</v>
      </c>
      <c r="J41" s="386">
        <v>6</v>
      </c>
      <c r="K41" s="275"/>
      <c r="L41" s="277" t="s">
        <v>17</v>
      </c>
      <c r="M41" s="273"/>
      <c r="N41" s="501">
        <f>E41+H41+K41</f>
        <v>3</v>
      </c>
      <c r="O41" s="503" t="s">
        <v>17</v>
      </c>
      <c r="P41" s="492">
        <f>G41+J41+M41</f>
        <v>12</v>
      </c>
      <c r="Q41" s="501">
        <f>SUM(AG41:AI41)</f>
        <v>0</v>
      </c>
      <c r="R41" s="503" t="s">
        <v>17</v>
      </c>
      <c r="S41" s="492">
        <f>SUM(AJ41:AL41)</f>
        <v>2</v>
      </c>
      <c r="T41" s="496">
        <f>IF(Q41&gt;S41,1,0)</f>
        <v>0</v>
      </c>
      <c r="U41" s="494">
        <f>IF(S41&gt;Q41,1,0)</f>
        <v>1</v>
      </c>
      <c r="V41" s="108"/>
      <c r="X41" s="245"/>
      <c r="Y41" s="300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1</v>
      </c>
      <c r="AK41" s="107">
        <f>IF(J41&gt;H41,1,0)</f>
        <v>1</v>
      </c>
      <c r="AL41" s="107">
        <f>IF(K41+M41&gt;0,IF(M41&gt;K41,1,0),0)</f>
        <v>0</v>
      </c>
    </row>
    <row r="42" spans="2:25" ht="24.75" customHeight="1">
      <c r="B42" s="513"/>
      <c r="C42" s="388" t="s">
        <v>131</v>
      </c>
      <c r="D42" s="389" t="s">
        <v>132</v>
      </c>
      <c r="E42" s="390"/>
      <c r="F42" s="391"/>
      <c r="G42" s="392"/>
      <c r="H42" s="393"/>
      <c r="I42" s="391"/>
      <c r="J42" s="392"/>
      <c r="K42" s="276"/>
      <c r="L42" s="278"/>
      <c r="M42" s="274"/>
      <c r="N42" s="502"/>
      <c r="O42" s="504"/>
      <c r="P42" s="493"/>
      <c r="Q42" s="502"/>
      <c r="R42" s="504"/>
      <c r="S42" s="493"/>
      <c r="T42" s="497"/>
      <c r="U42" s="495"/>
      <c r="V42" s="108"/>
      <c r="X42" s="245"/>
      <c r="Y42" s="245"/>
    </row>
    <row r="43" spans="2:25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19</v>
      </c>
      <c r="O43" s="102" t="s">
        <v>17</v>
      </c>
      <c r="P43" s="113">
        <f>SUM(P39:P42)</f>
        <v>33</v>
      </c>
      <c r="Q43" s="112">
        <f>SUM(Q39:Q42)</f>
        <v>2</v>
      </c>
      <c r="R43" s="114" t="s">
        <v>17</v>
      </c>
      <c r="S43" s="113">
        <f>SUM(S39:S42)</f>
        <v>4</v>
      </c>
      <c r="T43" s="104">
        <f>SUM(T39:T42)</f>
        <v>1</v>
      </c>
      <c r="U43" s="105">
        <f>SUM(U39:U42)</f>
        <v>2</v>
      </c>
      <c r="V43" s="92"/>
      <c r="X43" s="245"/>
      <c r="Y43" s="246"/>
    </row>
    <row r="44" spans="2:25" ht="24.75" customHeight="1">
      <c r="B44" s="109"/>
      <c r="C44" s="6" t="s">
        <v>53</v>
      </c>
      <c r="D44" s="115" t="str">
        <f>IF(T43&gt;U43,D34,IF(U43&gt;T43,D35,IF(U43+T43=0," ","CHYBA ZADÁNÍ")))</f>
        <v>Nová Bělá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  <c r="X44" s="245"/>
      <c r="Y44" s="246"/>
    </row>
    <row r="45" spans="2:25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  <c r="X45" s="245" t="s">
        <v>77</v>
      </c>
      <c r="Y45" s="246"/>
    </row>
    <row r="46" spans="3:25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  <c r="X46" s="247"/>
      <c r="Y46"/>
    </row>
    <row r="47" spans="3:25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247"/>
      <c r="Y47" s="119"/>
    </row>
    <row r="48" spans="3:25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X48" s="247"/>
      <c r="Y48"/>
    </row>
    <row r="49" spans="3:25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X49" s="247"/>
      <c r="Y49"/>
    </row>
    <row r="50" spans="24:25" ht="15">
      <c r="X50" s="247"/>
      <c r="Y50"/>
    </row>
    <row r="51" spans="24:25" ht="15">
      <c r="X51" s="247"/>
      <c r="Y51"/>
    </row>
    <row r="52" spans="24:25" ht="15">
      <c r="X52" s="247"/>
      <c r="Y52"/>
    </row>
    <row r="53" ht="15">
      <c r="X53" s="247"/>
    </row>
    <row r="54" ht="15">
      <c r="X54" s="247"/>
    </row>
    <row r="55" ht="15">
      <c r="X55" s="247"/>
    </row>
    <row r="56" ht="15">
      <c r="X56" s="247"/>
    </row>
    <row r="57" ht="15">
      <c r="X57" s="247"/>
    </row>
    <row r="58" ht="15">
      <c r="X58" s="247"/>
    </row>
    <row r="59" ht="15">
      <c r="X59" s="247"/>
    </row>
    <row r="60" ht="15">
      <c r="X60" s="247"/>
    </row>
  </sheetData>
  <sheetProtection selectLockedCells="1"/>
  <mergeCells count="54">
    <mergeCell ref="T41:T42"/>
    <mergeCell ref="U41:U42"/>
    <mergeCell ref="Q41:Q42"/>
    <mergeCell ref="R41:R42"/>
    <mergeCell ref="S41:S42"/>
    <mergeCell ref="P31:U31"/>
    <mergeCell ref="P32:U32"/>
    <mergeCell ref="P33:U33"/>
    <mergeCell ref="T16:T17"/>
    <mergeCell ref="K38:M38"/>
    <mergeCell ref="N38:P38"/>
    <mergeCell ref="Q38:S38"/>
    <mergeCell ref="B41:B42"/>
    <mergeCell ref="N41:N42"/>
    <mergeCell ref="O41:O42"/>
    <mergeCell ref="P41:P42"/>
    <mergeCell ref="T28:U28"/>
    <mergeCell ref="N16:N17"/>
    <mergeCell ref="P8:U8"/>
    <mergeCell ref="Q13:S13"/>
    <mergeCell ref="N37:U37"/>
    <mergeCell ref="D35:I35"/>
    <mergeCell ref="B16:B17"/>
    <mergeCell ref="P29:U29"/>
    <mergeCell ref="Q16:Q17"/>
    <mergeCell ref="R16:R17"/>
    <mergeCell ref="S16:S17"/>
    <mergeCell ref="U16:U17"/>
    <mergeCell ref="H38:J38"/>
    <mergeCell ref="P36:U36"/>
    <mergeCell ref="P34:U34"/>
    <mergeCell ref="E12:M12"/>
    <mergeCell ref="N12:U12"/>
    <mergeCell ref="P3:Q3"/>
    <mergeCell ref="T3:U3"/>
    <mergeCell ref="P4:U4"/>
    <mergeCell ref="P6:U6"/>
    <mergeCell ref="P7:U7"/>
    <mergeCell ref="E38:G38"/>
    <mergeCell ref="P35:U35"/>
    <mergeCell ref="O16:O17"/>
    <mergeCell ref="P16:P17"/>
    <mergeCell ref="P28:Q28"/>
    <mergeCell ref="D9:I9"/>
    <mergeCell ref="P9:U9"/>
    <mergeCell ref="D10:I10"/>
    <mergeCell ref="P10:U10"/>
    <mergeCell ref="P11:U11"/>
    <mergeCell ref="D34:I34"/>
    <mergeCell ref="E37:M37"/>
    <mergeCell ref="K13:M13"/>
    <mergeCell ref="E13:G13"/>
    <mergeCell ref="H13:J13"/>
    <mergeCell ref="N13:P13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8">
      <selection activeCell="Y44" sqref="Y4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85" t="s">
        <v>34</v>
      </c>
      <c r="Q3" s="485"/>
      <c r="R3" s="75"/>
      <c r="S3" s="75"/>
      <c r="T3" s="486">
        <f>'Utkání-výsledky'!K2</f>
        <v>2020</v>
      </c>
      <c r="U3" s="486"/>
      <c r="X3" s="76" t="s">
        <v>0</v>
      </c>
    </row>
    <row r="4" spans="3:32" ht="18.75">
      <c r="C4" s="77" t="s">
        <v>35</v>
      </c>
      <c r="D4" s="78"/>
      <c r="N4" s="79">
        <v>4</v>
      </c>
      <c r="P4" s="487" t="str">
        <f>IF(N4=1,P6,IF(N4=2,P7,IF(N4=3,P8,IF(N4=4,P9,IF(N4=5,P10," ")))))</f>
        <v>VETERÁNI   II.</v>
      </c>
      <c r="Q4" s="488"/>
      <c r="R4" s="488"/>
      <c r="S4" s="488"/>
      <c r="T4" s="488"/>
      <c r="U4" s="48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123"/>
      <c r="E6" s="84"/>
      <c r="F6" s="84"/>
      <c r="N6" s="85">
        <v>1</v>
      </c>
      <c r="P6" s="490" t="s">
        <v>37</v>
      </c>
      <c r="Q6" s="490"/>
      <c r="R6" s="490"/>
      <c r="S6" s="490"/>
      <c r="T6" s="490"/>
      <c r="U6" s="490"/>
      <c r="W6" s="86">
        <v>1</v>
      </c>
      <c r="X6" s="87" t="str">
        <f>'Utkání-výsledky'!N5</f>
        <v>Nová Bělá</v>
      </c>
      <c r="AB6" s="228"/>
      <c r="AD6" s="1" t="str">
        <f>X6</f>
        <v>Nová Bělá</v>
      </c>
    </row>
    <row r="7" spans="3:30" ht="16.5" customHeight="1">
      <c r="C7" s="77" t="s">
        <v>38</v>
      </c>
      <c r="D7" s="159"/>
      <c r="E7" s="88"/>
      <c r="F7" s="88"/>
      <c r="N7" s="85">
        <v>2</v>
      </c>
      <c r="P7" s="491" t="s">
        <v>76</v>
      </c>
      <c r="Q7" s="490"/>
      <c r="R7" s="490"/>
      <c r="S7" s="490"/>
      <c r="T7" s="490"/>
      <c r="U7" s="490"/>
      <c r="W7" s="86">
        <v>2</v>
      </c>
      <c r="X7" s="87" t="str">
        <f>'Utkání-výsledky'!N6</f>
        <v>Trnávka</v>
      </c>
      <c r="AB7" s="228"/>
      <c r="AD7" s="1" t="str">
        <f>X7</f>
        <v>Trnávka</v>
      </c>
    </row>
    <row r="8" spans="3:30" ht="15" customHeight="1">
      <c r="C8" s="77"/>
      <c r="N8" s="85">
        <v>3</v>
      </c>
      <c r="P8" s="474" t="s">
        <v>39</v>
      </c>
      <c r="Q8" s="474"/>
      <c r="R8" s="474"/>
      <c r="S8" s="474"/>
      <c r="T8" s="474"/>
      <c r="U8" s="474"/>
      <c r="W8" s="86">
        <v>3</v>
      </c>
      <c r="X8" s="87" t="str">
        <f>'Utkání-výsledky'!N7</f>
        <v>Štramberk</v>
      </c>
      <c r="AB8" s="228"/>
      <c r="AD8" s="1" t="str">
        <f>X8</f>
        <v>Štramberk</v>
      </c>
    </row>
    <row r="9" spans="2:30" ht="18.75">
      <c r="B9" s="89">
        <v>4</v>
      </c>
      <c r="C9" s="73" t="s">
        <v>40</v>
      </c>
      <c r="D9" s="521" t="str">
        <f>IF(B9=1,X6,IF(B9=2,X7,IF(B9=3,X8,IF(B9=4,X9,IF(B9=5,X10,IF(B9=6,X11,IF(B9=7,X12,IF(B9=8,X13," "))))))))</f>
        <v>Proskovice</v>
      </c>
      <c r="E9" s="522"/>
      <c r="F9" s="522"/>
      <c r="G9" s="522"/>
      <c r="H9" s="522"/>
      <c r="I9" s="523"/>
      <c r="N9" s="85">
        <v>4</v>
      </c>
      <c r="P9" s="474" t="s">
        <v>41</v>
      </c>
      <c r="Q9" s="474"/>
      <c r="R9" s="474"/>
      <c r="S9" s="474"/>
      <c r="T9" s="474"/>
      <c r="U9" s="474"/>
      <c r="W9" s="86">
        <v>4</v>
      </c>
      <c r="X9" s="87" t="str">
        <f>'Utkání-výsledky'!N8</f>
        <v>Proskovice</v>
      </c>
      <c r="AB9" s="228"/>
      <c r="AD9" s="1" t="str">
        <f>X9</f>
        <v>Proskovice</v>
      </c>
    </row>
    <row r="10" spans="2:28" ht="19.5" customHeight="1">
      <c r="B10" s="89">
        <v>1</v>
      </c>
      <c r="C10" s="73" t="s">
        <v>42</v>
      </c>
      <c r="D10" s="521" t="str">
        <f>IF(B10=1,X6,IF(B10=2,X7,IF(B10=3,X8,IF(B10=4,X9,IF(B10=5,X10,IF(B10=6,X11,IF(B10=7,X12,IF(B10=8,X13," "))))))))</f>
        <v>Nová Bělá</v>
      </c>
      <c r="E10" s="522"/>
      <c r="F10" s="522"/>
      <c r="G10" s="522"/>
      <c r="H10" s="522"/>
      <c r="I10" s="523"/>
      <c r="N10" s="85">
        <v>5</v>
      </c>
      <c r="P10" s="474" t="s">
        <v>104</v>
      </c>
      <c r="Q10" s="474"/>
      <c r="R10" s="474"/>
      <c r="S10" s="474"/>
      <c r="T10" s="474"/>
      <c r="U10" s="474"/>
      <c r="W10" s="86">
        <v>5</v>
      </c>
      <c r="X10" s="87">
        <f>IF($N$4=1,AA10,IF($N$4=2,AB10,IF($N$4=3,AC10,IF($N$4=4,AD10,IF($N$4=5,AE10,IF($N$4=6,AF10," "))))))</f>
        <v>0</v>
      </c>
      <c r="AB10" s="228"/>
    </row>
    <row r="11" spans="14:28" ht="15.75" customHeight="1">
      <c r="N11" s="85">
        <v>6</v>
      </c>
      <c r="P11" s="474" t="s">
        <v>105</v>
      </c>
      <c r="Q11" s="474"/>
      <c r="R11" s="474"/>
      <c r="S11" s="474"/>
      <c r="T11" s="474"/>
      <c r="U11" s="474"/>
      <c r="W11" s="86">
        <v>6</v>
      </c>
      <c r="X11" s="87">
        <f>IF($N$4=1,AA11,IF($N$4=2,AB11,IF($N$4=3,AC11,IF($N$4=4,AD11,IF($N$4=5,AE11,IF($N$4=6,AF11," "))))))</f>
        <v>0</v>
      </c>
      <c r="AB11" s="228"/>
    </row>
    <row r="12" spans="3:38" ht="15">
      <c r="C12" s="90" t="s">
        <v>43</v>
      </c>
      <c r="D12" s="91"/>
      <c r="E12" s="475" t="s">
        <v>44</v>
      </c>
      <c r="F12" s="476"/>
      <c r="G12" s="476"/>
      <c r="H12" s="476"/>
      <c r="I12" s="476"/>
      <c r="J12" s="476"/>
      <c r="K12" s="476"/>
      <c r="L12" s="476"/>
      <c r="M12" s="476"/>
      <c r="N12" s="476" t="s">
        <v>45</v>
      </c>
      <c r="O12" s="476"/>
      <c r="P12" s="476"/>
      <c r="Q12" s="476"/>
      <c r="R12" s="476"/>
      <c r="S12" s="476"/>
      <c r="T12" s="476"/>
      <c r="U12" s="476"/>
      <c r="V12" s="92"/>
      <c r="W12" s="86">
        <v>7</v>
      </c>
      <c r="X12" s="87">
        <f>IF($N$4=1,AA12,IF($N$4=2,AB12,IF($N$4=3,AC12,IF($N$4=4,AD12,IF($N$4=5,AE12,IF($N$4=6,AF12," "))))))</f>
        <v>0</v>
      </c>
      <c r="AB12" s="228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505" t="s">
        <v>46</v>
      </c>
      <c r="F13" s="499"/>
      <c r="G13" s="500"/>
      <c r="H13" s="498" t="s">
        <v>47</v>
      </c>
      <c r="I13" s="499"/>
      <c r="J13" s="500" t="s">
        <v>47</v>
      </c>
      <c r="K13" s="498" t="s">
        <v>48</v>
      </c>
      <c r="L13" s="499"/>
      <c r="M13" s="499" t="s">
        <v>48</v>
      </c>
      <c r="N13" s="498" t="s">
        <v>49</v>
      </c>
      <c r="O13" s="499"/>
      <c r="P13" s="500"/>
      <c r="Q13" s="498" t="s">
        <v>50</v>
      </c>
      <c r="R13" s="499"/>
      <c r="S13" s="500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8"/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257"/>
      <c r="D14" s="258"/>
      <c r="E14" s="259"/>
      <c r="F14" s="260" t="s">
        <v>17</v>
      </c>
      <c r="G14" s="261"/>
      <c r="H14" s="262"/>
      <c r="I14" s="260" t="s">
        <v>17</v>
      </c>
      <c r="J14" s="261"/>
      <c r="K14" s="263"/>
      <c r="L14" s="264" t="s">
        <v>17</v>
      </c>
      <c r="M14" s="265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Y14" s="300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47</v>
      </c>
      <c r="C15" s="266"/>
      <c r="D15" s="257"/>
      <c r="E15" s="259"/>
      <c r="F15" s="260" t="s">
        <v>17</v>
      </c>
      <c r="G15" s="261"/>
      <c r="H15" s="262"/>
      <c r="I15" s="260" t="s">
        <v>17</v>
      </c>
      <c r="J15" s="261"/>
      <c r="K15" s="263"/>
      <c r="L15" s="264" t="s">
        <v>17</v>
      </c>
      <c r="M15" s="265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Y15" s="300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512" t="s">
        <v>48</v>
      </c>
      <c r="C16" s="266"/>
      <c r="D16" s="258"/>
      <c r="E16" s="517"/>
      <c r="F16" s="518" t="s">
        <v>17</v>
      </c>
      <c r="G16" s="519"/>
      <c r="H16" s="520"/>
      <c r="I16" s="518" t="s">
        <v>17</v>
      </c>
      <c r="J16" s="519"/>
      <c r="K16" s="275"/>
      <c r="L16" s="277" t="s">
        <v>17</v>
      </c>
      <c r="M16" s="273"/>
      <c r="N16" s="501">
        <f>E16+H16+K16</f>
        <v>0</v>
      </c>
      <c r="O16" s="503" t="s">
        <v>17</v>
      </c>
      <c r="P16" s="492">
        <f>G16+J16+M16</f>
        <v>0</v>
      </c>
      <c r="Q16" s="501">
        <f>SUM(AG16:AI16)</f>
        <v>0</v>
      </c>
      <c r="R16" s="503" t="s">
        <v>17</v>
      </c>
      <c r="S16" s="492">
        <f>SUM(AJ16:AL16)</f>
        <v>0</v>
      </c>
      <c r="T16" s="496">
        <f>IF(Q16&gt;S16,1,0)</f>
        <v>0</v>
      </c>
      <c r="U16" s="494">
        <f>IF(S16&gt;Q16,1,0)</f>
        <v>0</v>
      </c>
      <c r="V16" s="108"/>
      <c r="Y16" s="300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513"/>
      <c r="C17" s="267"/>
      <c r="D17" s="268"/>
      <c r="E17" s="517"/>
      <c r="F17" s="518"/>
      <c r="G17" s="519"/>
      <c r="H17" s="520"/>
      <c r="I17" s="518"/>
      <c r="J17" s="519"/>
      <c r="K17" s="276"/>
      <c r="L17" s="278"/>
      <c r="M17" s="274"/>
      <c r="N17" s="502"/>
      <c r="O17" s="504"/>
      <c r="P17" s="493"/>
      <c r="Q17" s="502"/>
      <c r="R17" s="504"/>
      <c r="S17" s="493"/>
      <c r="T17" s="497"/>
      <c r="U17" s="495"/>
      <c r="V17" s="10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12">
        <f>SUM(Q14:Q17)</f>
        <v>0</v>
      </c>
      <c r="R18" s="114" t="s">
        <v>17</v>
      </c>
      <c r="S18" s="113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85" t="s">
        <v>34</v>
      </c>
      <c r="Q28" s="485"/>
      <c r="R28" s="75"/>
      <c r="S28" s="75"/>
      <c r="T28" s="486">
        <f>T3</f>
        <v>2020</v>
      </c>
      <c r="U28" s="486"/>
      <c r="X28" s="76" t="s">
        <v>0</v>
      </c>
    </row>
    <row r="29" spans="3:32" ht="18.75">
      <c r="C29" s="77" t="s">
        <v>35</v>
      </c>
      <c r="D29" s="122"/>
      <c r="N29" s="79">
        <v>4</v>
      </c>
      <c r="P29" s="487" t="str">
        <f>IF(N29=1,P31,IF(N29=2,P32,IF(N29=3,P33,IF(N29=4,P34,IF(N29=5,P35," ")))))</f>
        <v>VETERÁNI   II.</v>
      </c>
      <c r="Q29" s="488"/>
      <c r="R29" s="488"/>
      <c r="S29" s="488"/>
      <c r="T29" s="488"/>
      <c r="U29" s="48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123"/>
      <c r="E31" s="84"/>
      <c r="F31" s="84"/>
      <c r="N31" s="85">
        <v>1</v>
      </c>
      <c r="P31" s="490" t="s">
        <v>37</v>
      </c>
      <c r="Q31" s="490"/>
      <c r="R31" s="490"/>
      <c r="S31" s="490"/>
      <c r="T31" s="490"/>
      <c r="U31" s="490"/>
      <c r="W31" s="86">
        <v>1</v>
      </c>
      <c r="X31" s="87" t="str">
        <f>X6</f>
        <v>Nová Bělá</v>
      </c>
      <c r="AA31" s="1">
        <f aca="true" t="shared" si="0" ref="AA31:AE36">AA6</f>
        <v>0</v>
      </c>
      <c r="AB31" s="1">
        <f t="shared" si="0"/>
        <v>0</v>
      </c>
      <c r="AC31" s="1">
        <f t="shared" si="0"/>
        <v>0</v>
      </c>
      <c r="AD31" s="1" t="str">
        <f>AD6</f>
        <v>Nová Bělá</v>
      </c>
      <c r="AE31" s="1">
        <f t="shared" si="0"/>
        <v>0</v>
      </c>
      <c r="AF31" s="1">
        <f aca="true" t="shared" si="1" ref="AF31:AF36">AF6</f>
        <v>0</v>
      </c>
    </row>
    <row r="32" spans="3:32" ht="15" customHeight="1">
      <c r="C32" s="77" t="s">
        <v>38</v>
      </c>
      <c r="D32" s="159"/>
      <c r="E32" s="88"/>
      <c r="F32" s="88"/>
      <c r="N32" s="85">
        <v>2</v>
      </c>
      <c r="P32" s="491" t="s">
        <v>76</v>
      </c>
      <c r="Q32" s="490"/>
      <c r="R32" s="490"/>
      <c r="S32" s="490"/>
      <c r="T32" s="490"/>
      <c r="U32" s="490"/>
      <c r="W32" s="86">
        <v>2</v>
      </c>
      <c r="X32" s="87" t="str">
        <f>X7</f>
        <v>Trnávka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Trnávka</v>
      </c>
      <c r="AE32" s="1">
        <f t="shared" si="0"/>
        <v>0</v>
      </c>
      <c r="AF32" s="1">
        <f t="shared" si="1"/>
        <v>0</v>
      </c>
    </row>
    <row r="33" spans="3:32" ht="15" customHeight="1">
      <c r="C33" s="77"/>
      <c r="N33" s="85">
        <v>3</v>
      </c>
      <c r="P33" s="474" t="s">
        <v>39</v>
      </c>
      <c r="Q33" s="474"/>
      <c r="R33" s="474"/>
      <c r="S33" s="474"/>
      <c r="T33" s="474"/>
      <c r="U33" s="474"/>
      <c r="W33" s="86">
        <v>3</v>
      </c>
      <c r="X33" s="87" t="str">
        <f>X8</f>
        <v>Štramberk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Štramberk</v>
      </c>
      <c r="AE33" s="1">
        <f t="shared" si="0"/>
        <v>0</v>
      </c>
      <c r="AF33" s="1">
        <f t="shared" si="1"/>
        <v>0</v>
      </c>
    </row>
    <row r="34" spans="2:32" ht="18.75">
      <c r="B34" s="89">
        <v>3</v>
      </c>
      <c r="C34" s="73" t="s">
        <v>40</v>
      </c>
      <c r="D34" s="521" t="str">
        <f>IF(B34=1,X31,IF(B34=2,X32,IF(B34=3,X33,IF(B34=4,X34,IF(B34=5,X35,IF(B34=6,X36,IF(B34=7,X37,IF(B34=8,X38," "))))))))</f>
        <v>Štramberk</v>
      </c>
      <c r="E34" s="522"/>
      <c r="F34" s="522"/>
      <c r="G34" s="522"/>
      <c r="H34" s="522"/>
      <c r="I34" s="523"/>
      <c r="N34" s="85">
        <v>4</v>
      </c>
      <c r="P34" s="474" t="s">
        <v>41</v>
      </c>
      <c r="Q34" s="474"/>
      <c r="R34" s="474"/>
      <c r="S34" s="474"/>
      <c r="T34" s="474"/>
      <c r="U34" s="474"/>
      <c r="W34" s="86">
        <v>4</v>
      </c>
      <c r="X34" s="87" t="str">
        <f>X9</f>
        <v>Proskovice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Proskovice</v>
      </c>
      <c r="AE34" s="1">
        <f t="shared" si="0"/>
        <v>0</v>
      </c>
      <c r="AF34" s="1">
        <f t="shared" si="1"/>
        <v>0</v>
      </c>
    </row>
    <row r="35" spans="2:32" ht="18.75">
      <c r="B35" s="89">
        <v>2</v>
      </c>
      <c r="C35" s="73" t="s">
        <v>42</v>
      </c>
      <c r="D35" s="521" t="str">
        <f>IF(B35=1,X31,IF(B35=2,X32,IF(B35=3,X33,IF(B35=4,X34,IF(B35=5,X35,IF(B35=6,X36,IF(B35=7,X37,IF(B35=8,X38," "))))))))</f>
        <v>Trnávka</v>
      </c>
      <c r="E35" s="522"/>
      <c r="F35" s="522"/>
      <c r="G35" s="522"/>
      <c r="H35" s="522"/>
      <c r="I35" s="523"/>
      <c r="N35" s="85">
        <v>5</v>
      </c>
      <c r="P35" s="474" t="s">
        <v>104</v>
      </c>
      <c r="Q35" s="474"/>
      <c r="R35" s="474"/>
      <c r="S35" s="474"/>
      <c r="T35" s="474"/>
      <c r="U35" s="474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1"/>
        <v>0</v>
      </c>
    </row>
    <row r="36" spans="14:32" ht="15">
      <c r="N36" s="85">
        <v>6</v>
      </c>
      <c r="P36" s="474" t="s">
        <v>105</v>
      </c>
      <c r="Q36" s="474"/>
      <c r="R36" s="474"/>
      <c r="S36" s="474"/>
      <c r="T36" s="474"/>
      <c r="U36" s="474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 t="shared" si="0"/>
        <v>0</v>
      </c>
      <c r="AF36" s="1">
        <f t="shared" si="1"/>
        <v>0</v>
      </c>
    </row>
    <row r="37" spans="3:24" ht="15">
      <c r="C37" s="90" t="s">
        <v>43</v>
      </c>
      <c r="D37" s="91"/>
      <c r="E37" s="475" t="s">
        <v>44</v>
      </c>
      <c r="F37" s="476"/>
      <c r="G37" s="476"/>
      <c r="H37" s="476"/>
      <c r="I37" s="476"/>
      <c r="J37" s="476"/>
      <c r="K37" s="476"/>
      <c r="L37" s="476"/>
      <c r="M37" s="476"/>
      <c r="N37" s="476" t="s">
        <v>45</v>
      </c>
      <c r="O37" s="476"/>
      <c r="P37" s="476"/>
      <c r="Q37" s="476"/>
      <c r="R37" s="476"/>
      <c r="S37" s="476"/>
      <c r="T37" s="476"/>
      <c r="U37" s="476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505" t="s">
        <v>46</v>
      </c>
      <c r="F38" s="499"/>
      <c r="G38" s="500"/>
      <c r="H38" s="498" t="s">
        <v>47</v>
      </c>
      <c r="I38" s="499"/>
      <c r="J38" s="500" t="s">
        <v>47</v>
      </c>
      <c r="K38" s="498" t="s">
        <v>48</v>
      </c>
      <c r="L38" s="499"/>
      <c r="M38" s="499" t="s">
        <v>48</v>
      </c>
      <c r="N38" s="498" t="s">
        <v>49</v>
      </c>
      <c r="O38" s="499"/>
      <c r="P38" s="500"/>
      <c r="Q38" s="498" t="s">
        <v>50</v>
      </c>
      <c r="R38" s="499"/>
      <c r="S38" s="500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257"/>
      <c r="D39" s="258"/>
      <c r="E39" s="259"/>
      <c r="F39" s="260" t="s">
        <v>17</v>
      </c>
      <c r="G39" s="261"/>
      <c r="H39" s="262"/>
      <c r="I39" s="260" t="s">
        <v>17</v>
      </c>
      <c r="J39" s="261"/>
      <c r="K39" s="263"/>
      <c r="L39" s="264" t="s">
        <v>17</v>
      </c>
      <c r="M39" s="265"/>
      <c r="N39" s="101">
        <v>12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47</v>
      </c>
      <c r="C40" s="266"/>
      <c r="D40" s="257"/>
      <c r="E40" s="259"/>
      <c r="F40" s="260" t="s">
        <v>17</v>
      </c>
      <c r="G40" s="261"/>
      <c r="H40" s="262"/>
      <c r="I40" s="260" t="s">
        <v>17</v>
      </c>
      <c r="J40" s="261"/>
      <c r="K40" s="263"/>
      <c r="L40" s="264" t="s">
        <v>17</v>
      </c>
      <c r="M40" s="265"/>
      <c r="N40" s="101">
        <v>17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512" t="s">
        <v>48</v>
      </c>
      <c r="C41" s="266"/>
      <c r="D41" s="258"/>
      <c r="E41" s="517"/>
      <c r="F41" s="518" t="s">
        <v>17</v>
      </c>
      <c r="G41" s="519"/>
      <c r="H41" s="520"/>
      <c r="I41" s="518" t="s">
        <v>17</v>
      </c>
      <c r="J41" s="519"/>
      <c r="K41" s="275"/>
      <c r="L41" s="277" t="s">
        <v>17</v>
      </c>
      <c r="M41" s="273"/>
      <c r="N41" s="242">
        <v>12</v>
      </c>
      <c r="O41" s="503" t="s">
        <v>17</v>
      </c>
      <c r="P41" s="492">
        <f>G41+J41+M41</f>
        <v>0</v>
      </c>
      <c r="Q41" s="501">
        <f>SUM(AG41:AI41)</f>
        <v>0</v>
      </c>
      <c r="R41" s="503" t="s">
        <v>17</v>
      </c>
      <c r="S41" s="492">
        <f>SUM(AJ41:AL41)</f>
        <v>0</v>
      </c>
      <c r="T41" s="496">
        <f>IF(Q41&gt;S41,1,0)</f>
        <v>0</v>
      </c>
      <c r="U41" s="494">
        <f>IF(S41&gt;Q41,1,0)</f>
        <v>0</v>
      </c>
      <c r="V41" s="108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513"/>
      <c r="C42" s="267"/>
      <c r="D42" s="268"/>
      <c r="E42" s="517"/>
      <c r="F42" s="518"/>
      <c r="G42" s="519"/>
      <c r="H42" s="520"/>
      <c r="I42" s="518"/>
      <c r="J42" s="519"/>
      <c r="K42" s="276"/>
      <c r="L42" s="278"/>
      <c r="M42" s="274"/>
      <c r="N42" s="243"/>
      <c r="O42" s="504"/>
      <c r="P42" s="493"/>
      <c r="Q42" s="502"/>
      <c r="R42" s="504"/>
      <c r="S42" s="493"/>
      <c r="T42" s="497"/>
      <c r="U42" s="495"/>
      <c r="V42" s="108"/>
    </row>
    <row r="43" spans="2:22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41</v>
      </c>
      <c r="O43" s="102" t="s">
        <v>17</v>
      </c>
      <c r="P43" s="113">
        <f>SUM(P39:P42)</f>
        <v>0</v>
      </c>
      <c r="Q43" s="126">
        <f>SUM(Q39:Q42)</f>
        <v>0</v>
      </c>
      <c r="R43" s="128" t="s">
        <v>17</v>
      </c>
      <c r="S43" s="127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2" ht="24.75" customHeight="1">
      <c r="B44" s="109"/>
      <c r="C44" s="6" t="s">
        <v>53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</row>
    <row r="47" spans="3:21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65">
    <mergeCell ref="B41:B42"/>
    <mergeCell ref="Q41:Q42"/>
    <mergeCell ref="R41:R42"/>
    <mergeCell ref="S41:S42"/>
    <mergeCell ref="U41:U42"/>
    <mergeCell ref="T41:T42"/>
    <mergeCell ref="H41:H42"/>
    <mergeCell ref="I41:I42"/>
    <mergeCell ref="J41:J42"/>
    <mergeCell ref="Q38:S38"/>
    <mergeCell ref="E38:G38"/>
    <mergeCell ref="H38:J38"/>
    <mergeCell ref="K38:M38"/>
    <mergeCell ref="N38:P38"/>
    <mergeCell ref="O41:O42"/>
    <mergeCell ref="P41:P42"/>
    <mergeCell ref="E41:E42"/>
    <mergeCell ref="F41:F42"/>
    <mergeCell ref="G41:G42"/>
    <mergeCell ref="P31:U31"/>
    <mergeCell ref="P32:U32"/>
    <mergeCell ref="P33:U33"/>
    <mergeCell ref="N37:U37"/>
    <mergeCell ref="P36:U36"/>
    <mergeCell ref="P34:U34"/>
    <mergeCell ref="P35:U35"/>
    <mergeCell ref="R16:R17"/>
    <mergeCell ref="S16:S17"/>
    <mergeCell ref="U16:U17"/>
    <mergeCell ref="T16:T17"/>
    <mergeCell ref="P16:P17"/>
    <mergeCell ref="P28:Q28"/>
    <mergeCell ref="T28:U28"/>
    <mergeCell ref="D9:I9"/>
    <mergeCell ref="Q13:S13"/>
    <mergeCell ref="N13:P13"/>
    <mergeCell ref="N16:N17"/>
    <mergeCell ref="O16:O17"/>
    <mergeCell ref="B16:B17"/>
    <mergeCell ref="N12:U12"/>
    <mergeCell ref="P11:U11"/>
    <mergeCell ref="P9:U9"/>
    <mergeCell ref="D10:I10"/>
    <mergeCell ref="P3:Q3"/>
    <mergeCell ref="T3:U3"/>
    <mergeCell ref="P4:U4"/>
    <mergeCell ref="P6:U6"/>
    <mergeCell ref="P7:U7"/>
    <mergeCell ref="P8:U8"/>
    <mergeCell ref="P10:U10"/>
    <mergeCell ref="D34:I34"/>
    <mergeCell ref="D35:I35"/>
    <mergeCell ref="E37:M37"/>
    <mergeCell ref="E13:G13"/>
    <mergeCell ref="H13:J13"/>
    <mergeCell ref="K13:M13"/>
    <mergeCell ref="E12:M12"/>
    <mergeCell ref="P29:U29"/>
    <mergeCell ref="Q16:Q17"/>
    <mergeCell ref="E16:E17"/>
    <mergeCell ref="F16:F17"/>
    <mergeCell ref="G16:G17"/>
    <mergeCell ref="H16:H17"/>
    <mergeCell ref="I16:I17"/>
    <mergeCell ref="J16:J17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2">
      <selection activeCell="Y44" sqref="Y4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85" t="s">
        <v>34</v>
      </c>
      <c r="Q3" s="485"/>
      <c r="R3" s="75"/>
      <c r="S3" s="75"/>
      <c r="T3" s="486">
        <f>'Utkání-výsledky'!K2</f>
        <v>2020</v>
      </c>
      <c r="U3" s="486"/>
      <c r="X3" s="76" t="s">
        <v>0</v>
      </c>
    </row>
    <row r="4" spans="3:32" ht="18.75">
      <c r="C4" s="77" t="s">
        <v>35</v>
      </c>
      <c r="D4" s="78"/>
      <c r="N4" s="79">
        <v>4</v>
      </c>
      <c r="P4" s="487" t="str">
        <f>IF(N4=1,P6,IF(N4=2,P7,IF(N4=3,P8,IF(N4=4,P9,IF(N4=5,P10," ")))))</f>
        <v>VETERÁNI   II.</v>
      </c>
      <c r="Q4" s="488"/>
      <c r="R4" s="488"/>
      <c r="S4" s="488"/>
      <c r="T4" s="488"/>
      <c r="U4" s="48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123"/>
      <c r="E6" s="84"/>
      <c r="F6" s="84"/>
      <c r="N6" s="85">
        <v>1</v>
      </c>
      <c r="P6" s="490" t="s">
        <v>37</v>
      </c>
      <c r="Q6" s="490"/>
      <c r="R6" s="490"/>
      <c r="S6" s="490"/>
      <c r="T6" s="490"/>
      <c r="U6" s="490"/>
      <c r="W6" s="86">
        <v>1</v>
      </c>
      <c r="X6" s="87" t="str">
        <f>'Utkání-výsledky'!N5</f>
        <v>Nová Bělá</v>
      </c>
      <c r="AB6" s="228"/>
      <c r="AD6" s="1" t="str">
        <f>X6</f>
        <v>Nová Bělá</v>
      </c>
    </row>
    <row r="7" spans="3:30" ht="16.5" customHeight="1">
      <c r="C7" s="77" t="s">
        <v>38</v>
      </c>
      <c r="D7" s="159"/>
      <c r="E7" s="88"/>
      <c r="F7" s="88"/>
      <c r="N7" s="85">
        <v>2</v>
      </c>
      <c r="P7" s="491" t="s">
        <v>76</v>
      </c>
      <c r="Q7" s="490"/>
      <c r="R7" s="490"/>
      <c r="S7" s="490"/>
      <c r="T7" s="490"/>
      <c r="U7" s="490"/>
      <c r="W7" s="86">
        <v>2</v>
      </c>
      <c r="X7" s="87" t="str">
        <f>'Utkání-výsledky'!N6</f>
        <v>Trnávka</v>
      </c>
      <c r="AB7" s="228"/>
      <c r="AD7" s="1" t="str">
        <f>X7</f>
        <v>Trnávka</v>
      </c>
    </row>
    <row r="8" spans="3:30" ht="15" customHeight="1">
      <c r="C8" s="77"/>
      <c r="N8" s="85">
        <v>3</v>
      </c>
      <c r="P8" s="474" t="s">
        <v>39</v>
      </c>
      <c r="Q8" s="474"/>
      <c r="R8" s="474"/>
      <c r="S8" s="474"/>
      <c r="T8" s="474"/>
      <c r="U8" s="474"/>
      <c r="W8" s="86">
        <v>3</v>
      </c>
      <c r="X8" s="87" t="str">
        <f>'Utkání-výsledky'!N7</f>
        <v>Štramberk</v>
      </c>
      <c r="AB8" s="228"/>
      <c r="AD8" s="1" t="str">
        <f>X8</f>
        <v>Štramberk</v>
      </c>
    </row>
    <row r="9" spans="2:30" ht="18.75">
      <c r="B9" s="89">
        <v>3</v>
      </c>
      <c r="C9" s="73" t="s">
        <v>40</v>
      </c>
      <c r="D9" s="521" t="str">
        <f>IF(B9=1,X6,IF(B9=2,X7,IF(B9=3,X8,IF(B9=4,X9,IF(B9=5,X10,IF(B9=6,X11,IF(B9=7,X12,IF(B9=8,X13," "))))))))</f>
        <v>Štramberk</v>
      </c>
      <c r="E9" s="522"/>
      <c r="F9" s="522"/>
      <c r="G9" s="522"/>
      <c r="H9" s="522"/>
      <c r="I9" s="523"/>
      <c r="N9" s="85">
        <v>4</v>
      </c>
      <c r="P9" s="474" t="s">
        <v>41</v>
      </c>
      <c r="Q9" s="474"/>
      <c r="R9" s="474"/>
      <c r="S9" s="474"/>
      <c r="T9" s="474"/>
      <c r="U9" s="474"/>
      <c r="W9" s="86">
        <v>4</v>
      </c>
      <c r="X9" s="87" t="str">
        <f>'Utkání-výsledky'!N8</f>
        <v>Proskovice</v>
      </c>
      <c r="AB9" s="228"/>
      <c r="AD9" s="1" t="str">
        <f>X9</f>
        <v>Proskovice</v>
      </c>
    </row>
    <row r="10" spans="2:28" ht="19.5" customHeight="1">
      <c r="B10" s="89">
        <v>4</v>
      </c>
      <c r="C10" s="73" t="s">
        <v>42</v>
      </c>
      <c r="D10" s="521" t="str">
        <f>IF(B10=1,X6,IF(B10=2,X7,IF(B10=3,X8,IF(B10=4,X9,IF(B10=5,X10,IF(B10=6,X11,IF(B10=7,X12,IF(B10=8,X13," "))))))))</f>
        <v>Proskovice</v>
      </c>
      <c r="E10" s="522"/>
      <c r="F10" s="522"/>
      <c r="G10" s="522"/>
      <c r="H10" s="522"/>
      <c r="I10" s="523"/>
      <c r="N10" s="85">
        <v>5</v>
      </c>
      <c r="P10" s="474" t="s">
        <v>104</v>
      </c>
      <c r="Q10" s="474"/>
      <c r="R10" s="474"/>
      <c r="S10" s="474"/>
      <c r="T10" s="474"/>
      <c r="U10" s="474"/>
      <c r="W10" s="86">
        <v>5</v>
      </c>
      <c r="X10" s="87">
        <f>IF($N$4=1,AA10,IF($N$4=2,AB10,IF($N$4=3,AC10,IF($N$4=4,AD10,IF($N$4=5,AE10,IF($N$4=6,AF10," "))))))</f>
        <v>0</v>
      </c>
      <c r="AB10" s="228"/>
    </row>
    <row r="11" spans="14:28" ht="15.75" customHeight="1">
      <c r="N11" s="85">
        <v>6</v>
      </c>
      <c r="P11" s="474" t="s">
        <v>105</v>
      </c>
      <c r="Q11" s="474"/>
      <c r="R11" s="474"/>
      <c r="S11" s="474"/>
      <c r="T11" s="474"/>
      <c r="U11" s="474"/>
      <c r="W11" s="86">
        <v>6</v>
      </c>
      <c r="X11" s="87">
        <f>IF($N$4=1,AA11,IF($N$4=2,AB11,IF($N$4=3,AC11,IF($N$4=4,AD11,IF($N$4=5,AE11,IF($N$4=6,AF11," "))))))</f>
        <v>0</v>
      </c>
      <c r="AB11" s="228"/>
    </row>
    <row r="12" spans="3:38" ht="15">
      <c r="C12" s="90" t="s">
        <v>43</v>
      </c>
      <c r="D12" s="91"/>
      <c r="E12" s="475" t="s">
        <v>44</v>
      </c>
      <c r="F12" s="476"/>
      <c r="G12" s="476"/>
      <c r="H12" s="476"/>
      <c r="I12" s="476"/>
      <c r="J12" s="476"/>
      <c r="K12" s="476"/>
      <c r="L12" s="476"/>
      <c r="M12" s="476"/>
      <c r="N12" s="476" t="s">
        <v>45</v>
      </c>
      <c r="O12" s="476"/>
      <c r="P12" s="476"/>
      <c r="Q12" s="476"/>
      <c r="R12" s="476"/>
      <c r="S12" s="476"/>
      <c r="T12" s="476"/>
      <c r="U12" s="476"/>
      <c r="V12" s="92"/>
      <c r="W12" s="86">
        <v>7</v>
      </c>
      <c r="X12" s="87">
        <f>IF($N$4=1,AA12,IF($N$4=2,AB12,IF($N$4=3,AC12,IF($N$4=4,AD12,IF($N$4=5,AE12,IF($N$4=6,AF12," "))))))</f>
        <v>0</v>
      </c>
      <c r="AB12" s="228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505" t="s">
        <v>46</v>
      </c>
      <c r="F13" s="499"/>
      <c r="G13" s="500"/>
      <c r="H13" s="498" t="s">
        <v>47</v>
      </c>
      <c r="I13" s="499"/>
      <c r="J13" s="500" t="s">
        <v>47</v>
      </c>
      <c r="K13" s="498" t="s">
        <v>48</v>
      </c>
      <c r="L13" s="499"/>
      <c r="M13" s="499" t="s">
        <v>48</v>
      </c>
      <c r="N13" s="498" t="s">
        <v>49</v>
      </c>
      <c r="O13" s="499"/>
      <c r="P13" s="500"/>
      <c r="Q13" s="498" t="s">
        <v>50</v>
      </c>
      <c r="R13" s="499"/>
      <c r="S13" s="500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8"/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267"/>
      <c r="D14" s="258"/>
      <c r="E14" s="259"/>
      <c r="F14" s="260" t="s">
        <v>17</v>
      </c>
      <c r="G14" s="261"/>
      <c r="H14" s="262"/>
      <c r="I14" s="260" t="s">
        <v>17</v>
      </c>
      <c r="J14" s="261"/>
      <c r="K14" s="263"/>
      <c r="L14" s="264" t="s">
        <v>17</v>
      </c>
      <c r="M14" s="265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47</v>
      </c>
      <c r="C15" s="266"/>
      <c r="D15" s="257"/>
      <c r="E15" s="259"/>
      <c r="F15" s="260" t="s">
        <v>17</v>
      </c>
      <c r="G15" s="261"/>
      <c r="H15" s="262"/>
      <c r="I15" s="260" t="s">
        <v>17</v>
      </c>
      <c r="J15" s="261"/>
      <c r="K15" s="263"/>
      <c r="L15" s="264" t="s">
        <v>17</v>
      </c>
      <c r="M15" s="265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512" t="s">
        <v>48</v>
      </c>
      <c r="C16" s="266"/>
      <c r="D16" s="258"/>
      <c r="E16" s="517"/>
      <c r="F16" s="518" t="s">
        <v>17</v>
      </c>
      <c r="G16" s="519"/>
      <c r="H16" s="520"/>
      <c r="I16" s="518" t="s">
        <v>17</v>
      </c>
      <c r="J16" s="519"/>
      <c r="K16" s="275"/>
      <c r="L16" s="277" t="s">
        <v>17</v>
      </c>
      <c r="M16" s="273"/>
      <c r="N16" s="501">
        <f>E16+H16+K16</f>
        <v>0</v>
      </c>
      <c r="O16" s="503" t="s">
        <v>17</v>
      </c>
      <c r="P16" s="492">
        <f>G16+J16+M16</f>
        <v>0</v>
      </c>
      <c r="Q16" s="501">
        <f>SUM(AG16:AI16)</f>
        <v>0</v>
      </c>
      <c r="R16" s="503" t="s">
        <v>17</v>
      </c>
      <c r="S16" s="492">
        <f>SUM(AJ16:AL16)</f>
        <v>0</v>
      </c>
      <c r="T16" s="496">
        <f>IF(Q16&gt;S16,1,0)</f>
        <v>0</v>
      </c>
      <c r="U16" s="494">
        <f>IF(S16&gt;Q16,1,0)</f>
        <v>0</v>
      </c>
      <c r="V16" s="10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513"/>
      <c r="C17" s="267"/>
      <c r="D17" s="268"/>
      <c r="E17" s="517"/>
      <c r="F17" s="518"/>
      <c r="G17" s="519"/>
      <c r="H17" s="520"/>
      <c r="I17" s="518"/>
      <c r="J17" s="519"/>
      <c r="K17" s="276"/>
      <c r="L17" s="278"/>
      <c r="M17" s="274"/>
      <c r="N17" s="502"/>
      <c r="O17" s="504"/>
      <c r="P17" s="493"/>
      <c r="Q17" s="502"/>
      <c r="R17" s="504"/>
      <c r="S17" s="493"/>
      <c r="T17" s="497"/>
      <c r="U17" s="495"/>
      <c r="V17" s="10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26">
        <f>SUM(Q14:Q17)</f>
        <v>0</v>
      </c>
      <c r="R18" s="128" t="s">
        <v>17</v>
      </c>
      <c r="S18" s="127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85" t="s">
        <v>34</v>
      </c>
      <c r="Q28" s="485"/>
      <c r="R28" s="75"/>
      <c r="S28" s="75"/>
      <c r="T28" s="486">
        <f>T3</f>
        <v>2020</v>
      </c>
      <c r="U28" s="486"/>
      <c r="X28" s="76" t="s">
        <v>0</v>
      </c>
    </row>
    <row r="29" spans="3:32" ht="18.75">
      <c r="C29" s="77" t="s">
        <v>35</v>
      </c>
      <c r="D29" s="122"/>
      <c r="N29" s="79">
        <v>4</v>
      </c>
      <c r="P29" s="487" t="str">
        <f>IF(N29=1,P31,IF(N29=2,P32,IF(N29=3,P33,IF(N29=4,P34,IF(N29=5,P35," ")))))</f>
        <v>VETERÁNI   II.</v>
      </c>
      <c r="Q29" s="488"/>
      <c r="R29" s="488"/>
      <c r="S29" s="488"/>
      <c r="T29" s="488"/>
      <c r="U29" s="48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123"/>
      <c r="E31" s="84"/>
      <c r="F31" s="84"/>
      <c r="N31" s="85">
        <v>1</v>
      </c>
      <c r="P31" s="490" t="s">
        <v>37</v>
      </c>
      <c r="Q31" s="490"/>
      <c r="R31" s="490"/>
      <c r="S31" s="490"/>
      <c r="T31" s="490"/>
      <c r="U31" s="490"/>
      <c r="W31" s="86">
        <v>1</v>
      </c>
      <c r="X31" s="87" t="str">
        <f>X6</f>
        <v>Nová Bělá</v>
      </c>
      <c r="AA31" s="1">
        <f aca="true" t="shared" si="0" ref="AA31:AE36">AA6</f>
        <v>0</v>
      </c>
      <c r="AB31" s="1">
        <f t="shared" si="0"/>
        <v>0</v>
      </c>
      <c r="AC31" s="1">
        <f t="shared" si="0"/>
        <v>0</v>
      </c>
      <c r="AD31" s="1" t="str">
        <f>AD6</f>
        <v>Nová Bělá</v>
      </c>
      <c r="AE31" s="1">
        <f t="shared" si="0"/>
        <v>0</v>
      </c>
      <c r="AF31" s="1">
        <f aca="true" t="shared" si="1" ref="AF31:AF36">AF6</f>
        <v>0</v>
      </c>
    </row>
    <row r="32" spans="3:32" ht="15" customHeight="1">
      <c r="C32" s="77" t="s">
        <v>38</v>
      </c>
      <c r="D32" s="159"/>
      <c r="E32" s="88"/>
      <c r="F32" s="88"/>
      <c r="N32" s="85">
        <v>2</v>
      </c>
      <c r="P32" s="491" t="s">
        <v>76</v>
      </c>
      <c r="Q32" s="490"/>
      <c r="R32" s="490"/>
      <c r="S32" s="490"/>
      <c r="T32" s="490"/>
      <c r="U32" s="490"/>
      <c r="W32" s="86">
        <v>2</v>
      </c>
      <c r="X32" s="87" t="str">
        <f>X7</f>
        <v>Trnávka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Trnávka</v>
      </c>
      <c r="AE32" s="1">
        <f t="shared" si="0"/>
        <v>0</v>
      </c>
      <c r="AF32" s="1">
        <f t="shared" si="1"/>
        <v>0</v>
      </c>
    </row>
    <row r="33" spans="3:32" ht="15" customHeight="1">
      <c r="C33" s="77"/>
      <c r="N33" s="85">
        <v>3</v>
      </c>
      <c r="P33" s="474" t="s">
        <v>39</v>
      </c>
      <c r="Q33" s="474"/>
      <c r="R33" s="474"/>
      <c r="S33" s="474"/>
      <c r="T33" s="474"/>
      <c r="U33" s="474"/>
      <c r="W33" s="86">
        <v>3</v>
      </c>
      <c r="X33" s="87" t="str">
        <f>X8</f>
        <v>Štramberk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Štramberk</v>
      </c>
      <c r="AE33" s="1">
        <f t="shared" si="0"/>
        <v>0</v>
      </c>
      <c r="AF33" s="1">
        <f t="shared" si="1"/>
        <v>0</v>
      </c>
    </row>
    <row r="34" spans="2:32" ht="18.75">
      <c r="B34" s="89">
        <v>2</v>
      </c>
      <c r="C34" s="73" t="s">
        <v>40</v>
      </c>
      <c r="D34" s="521" t="str">
        <f>IF(B34=1,X31,IF(B34=2,X32,IF(B34=3,X33,IF(B34=4,X34,IF(B34=5,X35,IF(B34=6,X36,IF(B34=7,X37,IF(B34=8,X38," "))))))))</f>
        <v>Trnávka</v>
      </c>
      <c r="E34" s="522"/>
      <c r="F34" s="522"/>
      <c r="G34" s="522"/>
      <c r="H34" s="522"/>
      <c r="I34" s="523"/>
      <c r="N34" s="85">
        <v>4</v>
      </c>
      <c r="P34" s="474" t="s">
        <v>41</v>
      </c>
      <c r="Q34" s="474"/>
      <c r="R34" s="474"/>
      <c r="S34" s="474"/>
      <c r="T34" s="474"/>
      <c r="U34" s="474"/>
      <c r="W34" s="86">
        <v>4</v>
      </c>
      <c r="X34" s="87" t="str">
        <f>X9</f>
        <v>Proskovice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Proskovice</v>
      </c>
      <c r="AE34" s="1">
        <f t="shared" si="0"/>
        <v>0</v>
      </c>
      <c r="AF34" s="1">
        <f t="shared" si="1"/>
        <v>0</v>
      </c>
    </row>
    <row r="35" spans="2:32" ht="18.75">
      <c r="B35" s="89">
        <v>1</v>
      </c>
      <c r="C35" s="73" t="s">
        <v>42</v>
      </c>
      <c r="D35" s="521" t="str">
        <f>IF(B35=1,X31,IF(B35=2,X32,IF(B35=3,X33,IF(B35=4,X34,IF(B35=5,X35,IF(B35=6,X36,IF(B35=7,X37,IF(B35=8,X38," "))))))))</f>
        <v>Nová Bělá</v>
      </c>
      <c r="E35" s="522"/>
      <c r="F35" s="522"/>
      <c r="G35" s="522"/>
      <c r="H35" s="522"/>
      <c r="I35" s="523"/>
      <c r="N35" s="85">
        <v>5</v>
      </c>
      <c r="P35" s="474" t="s">
        <v>104</v>
      </c>
      <c r="Q35" s="474"/>
      <c r="R35" s="474"/>
      <c r="S35" s="474"/>
      <c r="T35" s="474"/>
      <c r="U35" s="474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1"/>
        <v>0</v>
      </c>
    </row>
    <row r="36" spans="14:32" ht="15">
      <c r="N36" s="85">
        <v>6</v>
      </c>
      <c r="P36" s="474" t="s">
        <v>105</v>
      </c>
      <c r="Q36" s="474"/>
      <c r="R36" s="474"/>
      <c r="S36" s="474"/>
      <c r="T36" s="474"/>
      <c r="U36" s="474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 t="shared" si="0"/>
        <v>0</v>
      </c>
      <c r="AF36" s="1">
        <f t="shared" si="1"/>
        <v>0</v>
      </c>
    </row>
    <row r="37" spans="3:24" ht="15">
      <c r="C37" s="90" t="s">
        <v>43</v>
      </c>
      <c r="D37" s="91"/>
      <c r="E37" s="475" t="s">
        <v>44</v>
      </c>
      <c r="F37" s="476"/>
      <c r="G37" s="476"/>
      <c r="H37" s="476"/>
      <c r="I37" s="476"/>
      <c r="J37" s="476"/>
      <c r="K37" s="476"/>
      <c r="L37" s="476"/>
      <c r="M37" s="476"/>
      <c r="N37" s="476" t="s">
        <v>45</v>
      </c>
      <c r="O37" s="476"/>
      <c r="P37" s="476"/>
      <c r="Q37" s="476"/>
      <c r="R37" s="476"/>
      <c r="S37" s="476"/>
      <c r="T37" s="476"/>
      <c r="U37" s="476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505" t="s">
        <v>46</v>
      </c>
      <c r="F38" s="499"/>
      <c r="G38" s="500"/>
      <c r="H38" s="498" t="s">
        <v>47</v>
      </c>
      <c r="I38" s="499"/>
      <c r="J38" s="500" t="s">
        <v>47</v>
      </c>
      <c r="K38" s="498" t="s">
        <v>48</v>
      </c>
      <c r="L38" s="499"/>
      <c r="M38" s="499" t="s">
        <v>48</v>
      </c>
      <c r="N38" s="498" t="s">
        <v>49</v>
      </c>
      <c r="O38" s="499"/>
      <c r="P38" s="500"/>
      <c r="Q38" s="498" t="s">
        <v>50</v>
      </c>
      <c r="R38" s="499"/>
      <c r="S38" s="500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267"/>
      <c r="D39" s="258"/>
      <c r="E39" s="259"/>
      <c r="F39" s="260" t="s">
        <v>17</v>
      </c>
      <c r="G39" s="261"/>
      <c r="H39" s="262"/>
      <c r="I39" s="260" t="s">
        <v>17</v>
      </c>
      <c r="J39" s="261"/>
      <c r="K39" s="263"/>
      <c r="L39" s="264" t="s">
        <v>17</v>
      </c>
      <c r="M39" s="265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Y39" s="340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47</v>
      </c>
      <c r="C40" s="266"/>
      <c r="D40" s="257"/>
      <c r="E40" s="259"/>
      <c r="F40" s="260" t="s">
        <v>17</v>
      </c>
      <c r="G40" s="261"/>
      <c r="H40" s="262"/>
      <c r="I40" s="260" t="s">
        <v>17</v>
      </c>
      <c r="J40" s="261"/>
      <c r="K40" s="263"/>
      <c r="L40" s="264" t="s">
        <v>17</v>
      </c>
      <c r="M40" s="265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Y40" s="340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512" t="s">
        <v>48</v>
      </c>
      <c r="C41" s="266"/>
      <c r="D41" s="258"/>
      <c r="E41" s="517"/>
      <c r="F41" s="518" t="s">
        <v>17</v>
      </c>
      <c r="G41" s="519"/>
      <c r="H41" s="520"/>
      <c r="I41" s="518" t="s">
        <v>17</v>
      </c>
      <c r="J41" s="519"/>
      <c r="K41" s="275"/>
      <c r="L41" s="277" t="s">
        <v>17</v>
      </c>
      <c r="M41" s="273"/>
      <c r="N41" s="501">
        <f>E41+H41+K41</f>
        <v>0</v>
      </c>
      <c r="O41" s="503" t="s">
        <v>17</v>
      </c>
      <c r="P41" s="492">
        <f>G41+J41+M41</f>
        <v>0</v>
      </c>
      <c r="Q41" s="501">
        <f>SUM(AG41:AI41)</f>
        <v>0</v>
      </c>
      <c r="R41" s="503" t="s">
        <v>17</v>
      </c>
      <c r="S41" s="492">
        <f>SUM(AJ41:AL41)</f>
        <v>0</v>
      </c>
      <c r="T41" s="496">
        <f>IF(Q41&gt;S41,1,0)</f>
        <v>0</v>
      </c>
      <c r="U41" s="494">
        <f>IF(S41&gt;Q41,1,0)</f>
        <v>0</v>
      </c>
      <c r="V41" s="108"/>
      <c r="Y41" s="340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5" ht="24.75" customHeight="1">
      <c r="B42" s="513"/>
      <c r="C42" s="267"/>
      <c r="D42" s="268"/>
      <c r="E42" s="517"/>
      <c r="F42" s="518"/>
      <c r="G42" s="519"/>
      <c r="H42" s="520"/>
      <c r="I42" s="518"/>
      <c r="J42" s="519"/>
      <c r="K42" s="276"/>
      <c r="L42" s="278"/>
      <c r="M42" s="274"/>
      <c r="N42" s="502"/>
      <c r="O42" s="504"/>
      <c r="P42" s="493"/>
      <c r="Q42" s="502"/>
      <c r="R42" s="504"/>
      <c r="S42" s="493"/>
      <c r="T42" s="497"/>
      <c r="U42" s="495"/>
      <c r="V42" s="108"/>
      <c r="Y42" s="340"/>
    </row>
    <row r="43" spans="2:22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26">
        <f>SUM(Q39:Q42)</f>
        <v>0</v>
      </c>
      <c r="R43" s="128" t="s">
        <v>17</v>
      </c>
      <c r="S43" s="127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2" ht="24.75" customHeight="1">
      <c r="B44" s="109"/>
      <c r="C44" s="6" t="s">
        <v>53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</row>
    <row r="47" spans="3:21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66">
    <mergeCell ref="B41:B42"/>
    <mergeCell ref="Q41:Q42"/>
    <mergeCell ref="R41:R42"/>
    <mergeCell ref="S41:S42"/>
    <mergeCell ref="P41:P42"/>
    <mergeCell ref="D34:I34"/>
    <mergeCell ref="P34:U34"/>
    <mergeCell ref="E38:G38"/>
    <mergeCell ref="H38:J38"/>
    <mergeCell ref="K38:M38"/>
    <mergeCell ref="T41:T42"/>
    <mergeCell ref="N41:N42"/>
    <mergeCell ref="O41:O42"/>
    <mergeCell ref="D35:I35"/>
    <mergeCell ref="P35:U35"/>
    <mergeCell ref="E37:M37"/>
    <mergeCell ref="Q38:S38"/>
    <mergeCell ref="N38:P38"/>
    <mergeCell ref="U41:U42"/>
    <mergeCell ref="E41:E42"/>
    <mergeCell ref="P31:U31"/>
    <mergeCell ref="P32:U32"/>
    <mergeCell ref="P33:U33"/>
    <mergeCell ref="N37:U37"/>
    <mergeCell ref="P36:U36"/>
    <mergeCell ref="T16:T17"/>
    <mergeCell ref="P16:P17"/>
    <mergeCell ref="P28:Q28"/>
    <mergeCell ref="T28:U28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E12:M12"/>
    <mergeCell ref="N12:U12"/>
    <mergeCell ref="P11:U11"/>
    <mergeCell ref="P3:Q3"/>
    <mergeCell ref="T3:U3"/>
    <mergeCell ref="P4:U4"/>
    <mergeCell ref="P6:U6"/>
    <mergeCell ref="J16:J17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F41:F42"/>
    <mergeCell ref="G41:G42"/>
    <mergeCell ref="H41:H42"/>
    <mergeCell ref="I41:I42"/>
    <mergeCell ref="J41:J42"/>
    <mergeCell ref="E16:E17"/>
    <mergeCell ref="F16:F17"/>
    <mergeCell ref="G16:G17"/>
    <mergeCell ref="H16:H17"/>
    <mergeCell ref="I16:I17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2020-05-23T04:07:56Z</cp:lastPrinted>
  <dcterms:created xsi:type="dcterms:W3CDTF">2009-04-19T05:45:52Z</dcterms:created>
  <dcterms:modified xsi:type="dcterms:W3CDTF">2020-11-10T09:58:44Z</dcterms:modified>
  <cp:category/>
  <cp:version/>
  <cp:contentType/>
  <cp:contentStatus/>
</cp:coreProperties>
</file>