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600" windowHeight="12048" tabRatio="840" activeTab="1"/>
  </bookViews>
  <sheets>
    <sheet name="výsledková_listina" sheetId="1" r:id="rId1"/>
    <sheet name="Pokuty_auta" sheetId="2" r:id="rId2"/>
    <sheet name="statistika podzim 13_14" sheetId="3" r:id="rId3"/>
    <sheet name="statistika jaro 13_14" sheetId="4" r:id="rId4"/>
    <sheet name="statistika sezony 13_14" sheetId="5" r:id="rId5"/>
    <sheet name="statistika jaro 09_10" sheetId="6" state="hidden" r:id="rId6"/>
    <sheet name="statistika sezony 09_10" sheetId="7" state="hidden" r:id="rId7"/>
  </sheets>
  <definedNames/>
  <calcPr fullCalcOnLoad="1"/>
</workbook>
</file>

<file path=xl/comments1.xml><?xml version="1.0" encoding="utf-8"?>
<comments xmlns="http://schemas.openxmlformats.org/spreadsheetml/2006/main">
  <authors>
    <author>MIRTA</author>
  </authors>
  <commentList>
    <comment ref="F21" authorId="0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90 hodů</t>
        </r>
      </text>
    </comment>
    <comment ref="H21" authorId="0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91. hodem</t>
        </r>
      </text>
    </comment>
  </commentList>
</comments>
</file>

<file path=xl/comments2.xml><?xml version="1.0" encoding="utf-8"?>
<comments xmlns="http://schemas.openxmlformats.org/spreadsheetml/2006/main">
  <authors>
    <author>PC Kamil</author>
    <author>MIRTA</author>
    <author>Mirta</author>
  </authors>
  <commentList>
    <comment ref="B21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15,- 5 chyb
10,- prohra se soupeřem</t>
        </r>
      </text>
    </comment>
    <comment ref="B22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 průměr</t>
        </r>
      </text>
    </comment>
    <comment ref="B23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54,- 18 chyb
15,- 3 neshozený EX
10,- prohra se soupeřem
5,-   čulibrk
70,- pod 515</t>
        </r>
      </text>
    </comment>
    <comment ref="B24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12,- 4 chyby
10,- prohra se soupeřem
9,-   pod 515</t>
        </r>
      </text>
    </comment>
    <comment ref="B25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9,-  3 chyby
9,- pod 515</t>
        </r>
      </text>
    </comment>
    <comment ref="B26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27,- 9 chyb
5,-   1 neshozený EX
20,- 2 rozehra od sedláka
31,- pod 515
10,- prohra se soupeřem
</t>
        </r>
      </text>
    </comment>
    <comment ref="B27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9,-   3 chyby
10,- rozehra od sedláka</t>
        </r>
      </text>
    </comment>
    <comment ref="B28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průměr</t>
        </r>
      </text>
    </comment>
    <comment ref="P23" authorId="1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Zlín
Ostrava</t>
        </r>
      </text>
    </comment>
    <comment ref="P24" authorId="1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Zlín
Bohumín
Přerov
Ostrava
Zábřeh</t>
        </r>
      </text>
    </comment>
    <comment ref="C21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9,-   3 chyby</t>
        </r>
      </text>
    </comment>
    <comment ref="C25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 1,-    pod 530
10,-    prohra
12,-    4 chyby
10,-    hod od sedláka
  5,-    neshozený EX</t>
        </r>
      </text>
    </comment>
    <comment ref="C22" authorId="2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pod 530
10,-   prohra
21,-   7 chyb
  5,-   3 posledním hodem
  5,-   neshozený EX
</t>
        </r>
      </text>
    </comment>
    <comment ref="C26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15,-   5 chyb</t>
        </r>
      </text>
    </comment>
    <comment ref="C28" authorId="2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29,-   pod 530
10,-   prohra
18,-   6 chyb
  5,-   čulibrk</t>
        </r>
      </text>
    </comment>
    <comment ref="C27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C23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C24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P28" authorId="1">
      <text>
        <r>
          <rPr>
            <b/>
            <sz val="8"/>
            <rFont val="Tahoma"/>
            <family val="2"/>
          </rPr>
          <t xml:space="preserve">Mirta:
</t>
        </r>
        <r>
          <rPr>
            <sz val="8"/>
            <rFont val="Tahoma"/>
            <family val="2"/>
          </rPr>
          <t>Bohumín</t>
        </r>
        <r>
          <rPr>
            <sz val="9"/>
            <rFont val="Tahoma"/>
            <family val="2"/>
          </rPr>
          <t xml:space="preserve">
</t>
        </r>
      </text>
    </comment>
    <comment ref="D25" authorId="2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22,-   pod 515
48,-   16 chyb
  5,-   od sedláka
  5,-   neshozený EX
</t>
        </r>
      </text>
    </comment>
    <comment ref="D24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6,-   2 chyby</t>
        </r>
      </text>
    </comment>
    <comment ref="D27" authorId="2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13,-   pod 515
10,-   prohra
18,-   6 chyb</t>
        </r>
      </text>
    </comment>
    <comment ref="D26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27,-   9 chyb</t>
        </r>
      </text>
    </comment>
    <comment ref="D28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 9,-   3 chyby
25,-   samostatný sedlák</t>
        </r>
      </text>
    </comment>
    <comment ref="D23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D21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D22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P21" authorId="1">
      <text>
        <r>
          <rPr>
            <b/>
            <sz val="8"/>
            <rFont val="Tahoma"/>
            <family val="2"/>
          </rPr>
          <t>Mirta:</t>
        </r>
        <r>
          <rPr>
            <sz val="9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Ostrava 2x</t>
        </r>
      </text>
    </comment>
    <comment ref="E24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pozdní příchod
18,-   6 chyb</t>
        </r>
      </text>
    </comment>
    <comment ref="E21" authorId="2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pod 515
10,-   prohra
24,-   8 chyb
  5,-   3 posledním hodem</t>
        </r>
      </text>
    </comment>
    <comment ref="E22" authorId="2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12,-   pod 515
15,-   5 chyb</t>
        </r>
      </text>
    </comment>
    <comment ref="E23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účast v utkání</t>
        </r>
      </text>
    </comment>
    <comment ref="E25" authorId="2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24,-   pod 515
18,-   6 chyb
25,-   samostatný sedlák
</t>
        </r>
      </text>
    </comment>
    <comment ref="E28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26,-   pod 515
10,-   prohra
21,-   7 chyb
25,-   samostatný sedlák</t>
        </r>
      </text>
    </comment>
    <comment ref="E26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29,-   pod 515
  5,-   čulibrk
10,-   prohra
27,-   9 chyb
25,-   samostatný sedlák</t>
        </r>
      </text>
    </comment>
    <comment ref="E27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F21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21,- 7 chyb
10,- prohra</t>
        </r>
      </text>
    </comment>
    <comment ref="F22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18,- 6 chyb
9,- pod 530
10,- prohra</t>
        </r>
      </text>
    </comment>
    <comment ref="F23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účast v utkání</t>
        </r>
      </text>
    </comment>
    <comment ref="F24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12,- 4 chyby
13,- pod 530</t>
        </r>
      </text>
    </comment>
    <comment ref="F25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15,- 5 chyb
5,- neshozený EX</t>
        </r>
      </text>
    </comment>
    <comment ref="F26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15,- 5 chyb
22,- pod 530 
10,- prohra
5,- čulibrk
</t>
        </r>
      </text>
    </comment>
    <comment ref="F27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12,-  4chyby
12,- pod 530</t>
        </r>
      </text>
    </comment>
    <comment ref="F28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průměr</t>
        </r>
      </text>
    </comment>
    <comment ref="P26" authorId="1">
      <text>
        <r>
          <rPr>
            <b/>
            <sz val="8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Přerov</t>
        </r>
      </text>
    </comment>
    <comment ref="G21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6,-     pod 515
10,-   prohra
12,-  4 chyby</t>
        </r>
      </text>
    </comment>
    <comment ref="G22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průměr</t>
        </r>
      </text>
    </comment>
    <comment ref="G23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průměr</t>
        </r>
      </text>
    </comment>
    <comment ref="G24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5,- EX
14,- pod 515
10,- prohra
24,- 8 chyb</t>
        </r>
      </text>
    </comment>
    <comment ref="G25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5,- EX
8,- pod 515
10,- prohra
24,- 8 chyb
</t>
        </r>
      </text>
    </comment>
    <comment ref="G26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15,- pod 515
5,- čulibrk
10,- prohra
33,- 11 chyb</t>
        </r>
      </text>
    </comment>
    <comment ref="G27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9,- 3 chyby</t>
        </r>
      </text>
    </comment>
    <comment ref="G28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průměr</t>
        </r>
      </text>
    </comment>
    <comment ref="H21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nic</t>
        </r>
      </text>
    </comment>
    <comment ref="H22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  6,- 2 chyby
10,- předčasný odchod</t>
        </r>
      </text>
    </comment>
    <comment ref="H23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průměr</t>
        </r>
      </text>
    </comment>
    <comment ref="H24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9,- 3 chyby
50,- 1 chyba do plných</t>
        </r>
      </text>
    </comment>
    <comment ref="H25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27,- 9 chyb
31,- pod 530
10,- prohra
5,-čulibrk
5,- posledním hodem 3</t>
        </r>
      </text>
    </comment>
    <comment ref="H26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6,- 2 chyby
15,- pod 530</t>
        </r>
      </text>
    </comment>
    <comment ref="H27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18,- 6 chyb
23,- pod 530
5,-  1 neshozený EX</t>
        </r>
      </text>
    </comment>
    <comment ref="H28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průměr</t>
        </r>
      </text>
    </comment>
    <comment ref="I21" authorId="0">
      <text>
        <r>
          <rPr>
            <b/>
            <sz val="8"/>
            <rFont val="Tahoma"/>
            <family val="0"/>
          </rPr>
          <t>Mirta: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nic</t>
        </r>
      </text>
    </comment>
    <comment ref="I22" authorId="2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38,-   pod 515
  9,-   3 chyby</t>
        </r>
      </text>
    </comment>
    <comment ref="I24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 5,-   1x EX
21,-   7 chyb</t>
        </r>
      </text>
    </comment>
    <comment ref="I26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31,-   pod 515
10,-   prohra
21,-   7 chyb
  5,-   3 posledním hodem</t>
        </r>
      </text>
    </comment>
    <comment ref="I27" authorId="2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35,-   pod 515
10,-   prohra
27,-   9 chyb
  5,-   1x EX</t>
        </r>
      </text>
    </comment>
    <comment ref="I28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59,-   pod 515
10,-   prohra
  5,-   čulibrk
15,-   5 chyb
25,-   samostatný sedlák
30,-   3x od sedláka do 9 kuželek</t>
        </r>
      </text>
    </comment>
    <comment ref="I23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I25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J21" authorId="2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38,-   pod 530
10,-   prohra
18,-   6 chyb
  5,-   neshozený EX
  5,-   čulibrk</t>
        </r>
      </text>
    </comment>
    <comment ref="J23" authorId="2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18,-   6 chyb</t>
        </r>
      </text>
    </comment>
    <comment ref="J22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J24" authorId="2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31,-   pod 530
10,-   prohra
  9,-   3 chyby</t>
        </r>
      </text>
    </comment>
    <comment ref="J25" authorId="2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22,-   pod 530
10,-   prohra
18,-   6 chyb</t>
        </r>
      </text>
    </comment>
    <comment ref="J26" authorId="2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12,-   4 chyby
10,-   pozdní příchod</t>
        </r>
      </text>
    </comment>
    <comment ref="J28" authorId="2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17,-   pod 530
10,-   prohra
27,-   9 chyb
10,-   pozdní příchod</t>
        </r>
      </text>
    </comment>
    <comment ref="J27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K23" authorId="2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prohra
12,-   4 chyby
  5,-   EX
10,-   hod od sedláka</t>
        </r>
      </text>
    </comment>
    <comment ref="K26" authorId="2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21,-   7 chyb
10,-   2x EX</t>
        </r>
      </text>
    </comment>
    <comment ref="K27" authorId="2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 6,-   2 chyby
  5,-   čulibrk</t>
        </r>
      </text>
    </comment>
    <comment ref="K24" authorId="2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 9,-   3 chyby</t>
        </r>
      </text>
    </comment>
    <comment ref="K21" authorId="2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prohra
21,-   7 chyb</t>
        </r>
      </text>
    </comment>
    <comment ref="K25" authorId="2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27,-   9 chyb</t>
        </r>
      </text>
    </comment>
    <comment ref="K28" authorId="1">
      <text>
        <r>
          <rPr>
            <b/>
            <sz val="8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účast v utkání</t>
        </r>
      </text>
    </comment>
    <comment ref="K22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P27" authorId="1">
      <text>
        <r>
          <rPr>
            <b/>
            <sz val="8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Zábřeh</t>
        </r>
      </text>
    </comment>
    <comment ref="L21" authorId="2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53,-   pod 530
10,-   prohra
24,-   8 chyb
  5,-   čulibrk</t>
        </r>
      </text>
    </comment>
    <comment ref="L28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  6,-    2 chyby
10,-    1x od sedláka</t>
        </r>
      </text>
    </comment>
    <comment ref="L23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12,-   pod 530
10,-   prohra
21,-   7 chyb
  5,-   neshozený EX</t>
        </r>
      </text>
    </comment>
    <comment ref="L25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12,-   4 chyby
  5,-   neshozený EX</t>
        </r>
      </text>
    </comment>
    <comment ref="L22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18,-   6 chyb
10,-   1x od sedláka</t>
        </r>
      </text>
    </comment>
    <comment ref="L26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15,-   5 chyb
10,-   1x od sedláka
  5,-   neshozený EX</t>
        </r>
      </text>
    </comment>
    <comment ref="L27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nic</t>
        </r>
      </text>
    </comment>
    <comment ref="L24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  1,-   pod 530
  9,-   3 chyby
  5,-   neshozený EX
  5,-   3 posledním hodem</t>
        </r>
      </text>
    </comment>
    <comment ref="B35" authorId="2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10,-   prohra
  3,-   1 chyba</t>
        </r>
      </text>
    </comment>
    <comment ref="B36" authorId="2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 9,-   3 chyby
10,-   pozdní příchod</t>
        </r>
      </text>
    </comment>
    <comment ref="B37" authorId="2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 6,-   2 chyby
10,-   dřívější odchod</t>
        </r>
      </text>
    </comment>
    <comment ref="B38" authorId="2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12,-   4 chyby</t>
        </r>
      </text>
    </comment>
    <comment ref="B39" authorId="2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12,-   4 chyby</t>
        </r>
      </text>
    </comment>
    <comment ref="B40" authorId="2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33,-   pod 530
10,-   prohra
  6,-   2 chyby
  5,-   čulibrk</t>
        </r>
      </text>
    </comment>
    <comment ref="B41" authorId="2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  9,-   3 chyby
10,-   dřívější odchod</t>
        </r>
      </text>
    </comment>
    <comment ref="B42" authorId="2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nic - 0 chyb</t>
        </r>
      </text>
    </comment>
    <comment ref="P37" authorId="1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Bohumín
Přerov - Krajský přebor jednotlivců
Vrchlabí - Semifinále jednotlivců</t>
        </r>
      </text>
    </comment>
    <comment ref="P38" authorId="1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Bohumín
Šumperk</t>
        </r>
      </text>
    </comment>
    <comment ref="C37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26,--   pod 515
10,-    prohra
  5,-   čulibrk
36,-   12 chyby</t>
        </r>
      </text>
    </comment>
    <comment ref="C38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  9,-   3 chyby</t>
        </r>
      </text>
    </comment>
    <comment ref="C39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10,-    prohra
27,-   9 chyb</t>
        </r>
      </text>
    </comment>
    <comment ref="C40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  7,--   pod 515
10,-    prohra
  5,-    neshozený EX
36,-    12 chyb</t>
        </r>
      </text>
    </comment>
    <comment ref="C41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  5,--   pod 515
10,-    prohra
21,-    7 chyb</t>
        </r>
      </text>
    </comment>
    <comment ref="C42" authorId="2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24,-   8 chyb</t>
        </r>
      </text>
    </comment>
    <comment ref="C35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C36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D35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  6,-   2 chyby
  5,-   3 posledním hodem do plných</t>
        </r>
      </text>
    </comment>
    <comment ref="D36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11,-   pod 530
10,-   prohra
  9,-   3 chyby</t>
        </r>
      </text>
    </comment>
    <comment ref="D37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účast v utkání</t>
        </r>
      </text>
    </comment>
    <comment ref="D38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  9,-   3 chyby
10,-   prohra</t>
        </r>
      </text>
    </comment>
    <comment ref="D39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28,-   pod 530
10,-   prohra
21,-   7 chyb</t>
        </r>
      </text>
    </comment>
    <comment ref="D40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18,-   6 chyb
  5,-   3 posledním hodem do plných
  5,-   neshozený EX</t>
        </r>
      </text>
    </comment>
    <comment ref="D42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15,-   5 chyb
  5,-   neshozený EX</t>
        </r>
      </text>
    </comment>
    <comment ref="D41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  3,-   1 chyba
10,-   prohra</t>
        </r>
      </text>
    </comment>
    <comment ref="P42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Prostějov - Krajské přebory jednotlivců
Horní Benešov
Olomouc</t>
        </r>
      </text>
    </comment>
    <comment ref="E35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  3,-   1 chyba</t>
        </r>
      </text>
    </comment>
    <comment ref="E36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19,-   pod 530
10,-   prohra
15,-   5 chyb</t>
        </r>
      </text>
    </comment>
    <comment ref="E38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  6,-   2 chyby</t>
        </r>
      </text>
    </comment>
    <comment ref="E37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18,-   pod 530
15,-   5 chyb</t>
        </r>
      </text>
    </comment>
    <comment ref="E39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  9,-   3 chyby</t>
        </r>
      </text>
    </comment>
    <comment ref="E40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  3,-   1 chyba</t>
        </r>
      </text>
    </comment>
    <comment ref="E42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  9,-   3 chyby</t>
        </r>
      </text>
    </comment>
    <comment ref="E41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F35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  6,-   2 chyby</t>
        </r>
      </text>
    </comment>
    <comment ref="F38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15,-   5 chyb
  5,-   neshozený EX</t>
        </r>
      </text>
    </comment>
    <comment ref="F40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27,-   9 chyb
  5,-   3 posledním hodem do plných</t>
        </r>
      </text>
    </comment>
    <comment ref="F41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13,--   pod 515
10,-    prohra
  6,-    2 chyby</t>
        </r>
      </text>
    </comment>
    <comment ref="F37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  6,-   2 chyby</t>
        </r>
      </text>
    </comment>
    <comment ref="F42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15,-   5 chyb</t>
        </r>
      </text>
    </comment>
    <comment ref="F39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10,-    prohra
27,-    9 chyb</t>
        </r>
      </text>
    </comment>
    <comment ref="F36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P40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Šumperk
Přemyslovice</t>
        </r>
      </text>
    </comment>
    <comment ref="G39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10,-    prohra
  9,-   3 chyby
  9,-   pod 530</t>
        </r>
      </text>
    </comment>
    <comment ref="G35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12,-   4 chyby</t>
        </r>
      </text>
    </comment>
    <comment ref="G36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10,-   prohra
21,-   7 chyb</t>
        </r>
      </text>
    </comment>
    <comment ref="G37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10,-   prohra
  3,-   pod 530
  9,-   3 chyby</t>
        </r>
      </text>
    </comment>
    <comment ref="G40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10,-   prohra
  2,-   pod 530
  6,-   2 chyby</t>
        </r>
      </text>
    </comment>
    <comment ref="G38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10,-   prohra
20,-   pod 530
12,-   4 chyby
  5,-   neshozený EX
  5,-   čulibrk</t>
        </r>
      </text>
    </comment>
    <comment ref="G41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G42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P35" authorId="1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Horní Benešov
Olomouc</t>
        </r>
      </text>
    </comment>
    <comment ref="H35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15,-   5 chyb</t>
        </r>
      </text>
    </comment>
    <comment ref="H37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10,-   prohra
  5,-   čulibrk
  9,-   3 chyby
  5,-   neshozený EX
10,-   od sedláka do plných</t>
        </r>
      </text>
    </comment>
    <comment ref="H38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15,-   5 chyb
  5,-   neshozený EX
10,-   od sedláka do plných</t>
        </r>
      </text>
    </comment>
    <comment ref="H39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18,-   6 chyb</t>
        </r>
      </text>
    </comment>
    <comment ref="H42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 21,-   7 chyb</t>
        </r>
      </text>
    </comment>
    <comment ref="H41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účast v utkání</t>
        </r>
      </text>
    </comment>
    <comment ref="H40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18,-   6 chyb
10,-   prohra</t>
        </r>
      </text>
    </comment>
    <comment ref="H36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I42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10,-   prohra
30,-   pod 530
12,-   4 chyby
  5,-   čulibrk</t>
        </r>
      </text>
    </comment>
    <comment ref="I40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10,-   prohra
18,-   pod 530
27,-   9 chyb</t>
        </r>
      </text>
    </comment>
    <comment ref="I39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10,-    prohra
12,-   4 chyby
  4,-   pod 530</t>
        </r>
      </text>
    </comment>
    <comment ref="I36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10,-   prohra
  9,-   3 chyby
  5,-   3 posledním hodem</t>
        </r>
      </text>
    </comment>
    <comment ref="I35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  9,-   3 chyby
  5,-   3 posledním hodem</t>
        </r>
      </text>
    </comment>
    <comment ref="I38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18,-   6 chyb
  5,-   neshozený EX</t>
        </r>
      </text>
    </comment>
    <comment ref="I41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I37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J42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účast v utkání</t>
        </r>
      </text>
    </comment>
    <comment ref="J38" authorId="2">
      <text>
        <r>
          <rPr>
            <b/>
            <sz val="9"/>
            <rFont val="Tahoma"/>
            <family val="2"/>
          </rPr>
          <t xml:space="preserve">Mirta:
</t>
        </r>
        <r>
          <rPr>
            <sz val="9"/>
            <rFont val="Tahoma"/>
            <family val="2"/>
          </rPr>
          <t>10,-</t>
        </r>
        <r>
          <rPr>
            <b/>
            <sz val="9"/>
            <rFont val="Tahoma"/>
            <family val="2"/>
          </rPr>
          <t xml:space="preserve">   </t>
        </r>
        <r>
          <rPr>
            <sz val="9"/>
            <rFont val="Tahoma"/>
            <family val="2"/>
          </rPr>
          <t>prohra
36,-   pod 530
12,-   4 chyby
  5,-   neshozený EX</t>
        </r>
      </text>
    </comment>
    <comment ref="J40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  9,-   3 chyby</t>
        </r>
      </text>
    </comment>
    <comment ref="J41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  9,-   3 chyby</t>
        </r>
      </text>
    </comment>
    <comment ref="J37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  3,-   1 chyba   </t>
        </r>
      </text>
    </comment>
    <comment ref="J36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24,-   8 chyb
10,-   od sedláka do plných</t>
        </r>
      </text>
    </comment>
    <comment ref="J35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  9,-   3 chyby</t>
        </r>
      </text>
    </comment>
    <comment ref="J39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10,-   prohra
49,-   pod 530
24,-   8 chyb
  5,-   čulibrk</t>
        </r>
      </text>
    </comment>
    <comment ref="P36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Přemyslovice</t>
        </r>
      </text>
    </comment>
    <comment ref="K35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9,-  3 chyby</t>
        </r>
      </text>
    </comment>
    <comment ref="K37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10,-  prohra
24,-  8 chyb
31,-  pod 530</t>
        </r>
      </text>
    </comment>
    <comment ref="K38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3,-    1 chyba
31,-  pod 530</t>
        </r>
      </text>
    </comment>
    <comment ref="K39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10,-  prohra
15,-  5 chyb
31,-  pod 530
5,-    čulibrk
5,-    neshozený EX</t>
        </r>
      </text>
    </comment>
    <comment ref="K40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12,-  4 chyby
9,-    pod 530</t>
        </r>
      </text>
    </comment>
    <comment ref="K41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průměr</t>
        </r>
      </text>
    </comment>
    <comment ref="K42" authorId="0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průměr</t>
        </r>
      </text>
    </comment>
    <comment ref="L35" authorId="2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  6,-   2 chyby</t>
        </r>
      </text>
    </comment>
    <comment ref="L37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18,-  6 chyb
  5,-  EX</t>
        </r>
      </text>
    </comment>
    <comment ref="L38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 9,-  3 chyby</t>
        </r>
      </text>
    </comment>
    <comment ref="L39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  3,-  1 chyba
10,-  2 posledním hodem </t>
        </r>
      </text>
    </comment>
    <comment ref="L41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15,-  5 chyb
10,-  odchod</t>
        </r>
      </text>
    </comment>
    <comment ref="L42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10,-    prohra
24,-    8 chyb</t>
        </r>
      </text>
    </comment>
    <comment ref="L40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24,-   8 chyb</t>
        </r>
      </text>
    </comment>
    <comment ref="L36" authorId="1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</commentList>
</comments>
</file>

<file path=xl/comments4.xml><?xml version="1.0" encoding="utf-8"?>
<comments xmlns="http://schemas.openxmlformats.org/spreadsheetml/2006/main">
  <authors>
    <author>MIRTA</author>
  </authors>
  <commentList>
    <comment ref="H13" authorId="0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90 hodů</t>
        </r>
      </text>
    </comment>
    <comment ref="L13" authorId="0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91. hodem</t>
        </r>
      </text>
    </comment>
  </commentList>
</comments>
</file>

<file path=xl/comments5.xml><?xml version="1.0" encoding="utf-8"?>
<comments xmlns="http://schemas.openxmlformats.org/spreadsheetml/2006/main">
  <authors>
    <author>MIRTA</author>
  </authors>
  <commentList>
    <comment ref="H24" authorId="0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90 hodů</t>
        </r>
      </text>
    </comment>
    <comment ref="L24" authorId="0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91. hodem</t>
        </r>
      </text>
    </comment>
  </commentList>
</comments>
</file>

<file path=xl/comments6.xml><?xml version="1.0" encoding="utf-8"?>
<comments xmlns="http://schemas.openxmlformats.org/spreadsheetml/2006/main">
  <authors>
    <author>Mirta</author>
  </authors>
  <commentList>
    <comment ref="AC8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prohrál se soupeřovou 1kou</t>
        </r>
      </text>
    </comment>
    <comment ref="AC9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prohrál se soupeřovou 1kou</t>
        </r>
      </text>
    </comment>
  </commentList>
</comments>
</file>

<file path=xl/comments7.xml><?xml version="1.0" encoding="utf-8"?>
<comments xmlns="http://schemas.openxmlformats.org/spreadsheetml/2006/main">
  <authors>
    <author>Mirta</author>
  </authors>
  <commentList>
    <comment ref="AC6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prohrál se soupeřovou 1kou</t>
        </r>
      </text>
    </comment>
    <comment ref="AC12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prohrál se soupeřovou 1kou</t>
        </r>
      </text>
    </comment>
    <comment ref="AC14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prohrál se soupeřovou 1kou</t>
        </r>
      </text>
    </comment>
    <comment ref="AC21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prohrál se soupeřovou 1kou</t>
        </r>
      </text>
    </comment>
    <comment ref="AC22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prohrál se soupeřovou 1kou</t>
        </r>
      </text>
    </comment>
  </commentList>
</comments>
</file>

<file path=xl/sharedStrings.xml><?xml version="1.0" encoding="utf-8"?>
<sst xmlns="http://schemas.openxmlformats.org/spreadsheetml/2006/main" count="1201" uniqueCount="397">
  <si>
    <t>D</t>
  </si>
  <si>
    <t>V</t>
  </si>
  <si>
    <t>TALÁŠEK Miroslav</t>
  </si>
  <si>
    <t>body</t>
  </si>
  <si>
    <t xml:space="preserve">VÝSLEDEK           LITOVEL </t>
  </si>
  <si>
    <t>Talášek M.</t>
  </si>
  <si>
    <t>Kráčmar J.</t>
  </si>
  <si>
    <t>Čamek J.</t>
  </si>
  <si>
    <t>Brosinger S.</t>
  </si>
  <si>
    <t>Baleka F.</t>
  </si>
  <si>
    <t>Axmann K.</t>
  </si>
  <si>
    <r>
      <t xml:space="preserve">f </t>
    </r>
    <r>
      <rPr>
        <sz val="11"/>
        <rFont val="Arial"/>
        <family val="2"/>
      </rPr>
      <t>a body doma</t>
    </r>
  </si>
  <si>
    <r>
      <t xml:space="preserve">f </t>
    </r>
    <r>
      <rPr>
        <sz val="11"/>
        <rFont val="Arial"/>
        <family val="2"/>
      </rPr>
      <t>a body venku</t>
    </r>
  </si>
  <si>
    <t>/</t>
  </si>
  <si>
    <r>
      <t xml:space="preserve">f </t>
    </r>
    <r>
      <rPr>
        <sz val="11"/>
        <rFont val="Arial"/>
        <family val="2"/>
      </rPr>
      <t>a body / zápasů</t>
    </r>
  </si>
  <si>
    <t>hráč</t>
  </si>
  <si>
    <t>zápas</t>
  </si>
  <si>
    <t>plné</t>
  </si>
  <si>
    <t>dor.</t>
  </si>
  <si>
    <t>suma</t>
  </si>
  <si>
    <t>chyb</t>
  </si>
  <si>
    <t>průměr na zápas</t>
  </si>
  <si>
    <t>průměr soutěžní</t>
  </si>
  <si>
    <t>průměr jen doma</t>
  </si>
  <si>
    <t>bodů / utkání</t>
  </si>
  <si>
    <t>bodů / utkání doma</t>
  </si>
  <si>
    <t>nejvíce</t>
  </si>
  <si>
    <t>nejméně</t>
  </si>
  <si>
    <t>rozdíl výkonnosti</t>
  </si>
  <si>
    <t>nejvíce doma</t>
  </si>
  <si>
    <t>nejméně doma</t>
  </si>
  <si>
    <t>hra jako 1. / bodů</t>
  </si>
  <si>
    <t>hra jako 2. / bodů</t>
  </si>
  <si>
    <t>hra jako 3. / bodů</t>
  </si>
  <si>
    <t>hra jako 4. / bodů</t>
  </si>
  <si>
    <t>hra jako 5. / bodů</t>
  </si>
  <si>
    <t>hra jako 6. / bodů</t>
  </si>
  <si>
    <t>náhradníci</t>
  </si>
  <si>
    <t>Družstvo</t>
  </si>
  <si>
    <t>utkání se soupeř. 1kou</t>
  </si>
  <si>
    <t>prohra se soupeř. 1kou</t>
  </si>
  <si>
    <t>utkání se soupeř. 6kou</t>
  </si>
  <si>
    <t>výhra se soupeř. 6kou</t>
  </si>
  <si>
    <t>Vrobel J.</t>
  </si>
  <si>
    <t>1x / 2</t>
  </si>
  <si>
    <t>1x / 0</t>
  </si>
  <si>
    <t>2x / 2</t>
  </si>
  <si>
    <t>Čulík D.</t>
  </si>
  <si>
    <t>3x / 4</t>
  </si>
  <si>
    <t>3x / 2</t>
  </si>
  <si>
    <t>2x / 4</t>
  </si>
  <si>
    <t>Axmann P.</t>
  </si>
  <si>
    <t>Truxa T.</t>
  </si>
  <si>
    <t>1x</t>
  </si>
  <si>
    <t>2x</t>
  </si>
  <si>
    <t>4x</t>
  </si>
  <si>
    <t>3x / 6</t>
  </si>
  <si>
    <t>3x</t>
  </si>
  <si>
    <t>průměr jen venku</t>
  </si>
  <si>
    <t>bodů / utkání venku</t>
  </si>
  <si>
    <t>nejvíce venku</t>
  </si>
  <si>
    <t>nejméně venku</t>
  </si>
  <si>
    <t>majorem   ( 1kou )</t>
  </si>
  <si>
    <t>čuldou     ( 6kou )</t>
  </si>
  <si>
    <t>4x / 8</t>
  </si>
  <si>
    <t>5x / 4</t>
  </si>
  <si>
    <t>12 / 12</t>
  </si>
  <si>
    <t>6 / 6</t>
  </si>
  <si>
    <t>4 / 7</t>
  </si>
  <si>
    <t>10 / 7</t>
  </si>
  <si>
    <t>5x</t>
  </si>
  <si>
    <t>10 / 6</t>
  </si>
  <si>
    <t>12 / 13</t>
  </si>
  <si>
    <t>8 / 6</t>
  </si>
  <si>
    <t>20 / 13</t>
  </si>
  <si>
    <t>4x / 6</t>
  </si>
  <si>
    <t>14. kolo Litovel</t>
  </si>
  <si>
    <t>15. kolo Litovel</t>
  </si>
  <si>
    <t>16. kolo H. Benešov</t>
  </si>
  <si>
    <t>17. kolo Litovel</t>
  </si>
  <si>
    <t>18. kolo Přemyslovice</t>
  </si>
  <si>
    <t>19. kolo Litovel</t>
  </si>
  <si>
    <t>20. kolo SKK Ostrava</t>
  </si>
  <si>
    <t>21. kolo Litovel</t>
  </si>
  <si>
    <t>22. kolo Břidličná</t>
  </si>
  <si>
    <t>23. kolo Litovel</t>
  </si>
  <si>
    <t>24. kolo Krnov</t>
  </si>
  <si>
    <t>26. kolo Poruba</t>
  </si>
  <si>
    <t>25. kolo Litovel</t>
  </si>
  <si>
    <t>Fiala J.</t>
  </si>
  <si>
    <t>Sigmund M.</t>
  </si>
  <si>
    <t>6x</t>
  </si>
  <si>
    <t>4x / 2</t>
  </si>
  <si>
    <t>4x / 4</t>
  </si>
  <si>
    <t>6 / 4</t>
  </si>
  <si>
    <t>5x / 6</t>
  </si>
  <si>
    <t>Mokoš J.</t>
  </si>
  <si>
    <r>
      <t>222</t>
    </r>
    <r>
      <rPr>
        <sz val="11"/>
        <rFont val="Arial CE"/>
        <family val="0"/>
      </rPr>
      <t>**</t>
    </r>
  </si>
  <si>
    <r>
      <t>213</t>
    </r>
    <r>
      <rPr>
        <sz val="11"/>
        <rFont val="Arial CE"/>
        <family val="0"/>
      </rPr>
      <t>*</t>
    </r>
  </si>
  <si>
    <t>Jindra M.</t>
  </si>
  <si>
    <t>135**</t>
  </si>
  <si>
    <t>87**</t>
  </si>
  <si>
    <t>1**</t>
  </si>
  <si>
    <t>141*</t>
  </si>
  <si>
    <t>72*</t>
  </si>
  <si>
    <t>4*</t>
  </si>
  <si>
    <t>8 / 5</t>
  </si>
  <si>
    <t>10 / 11</t>
  </si>
  <si>
    <t>9x / 6</t>
  </si>
  <si>
    <t>8x</t>
  </si>
  <si>
    <t>12 / 10</t>
  </si>
  <si>
    <t>10x / 6</t>
  </si>
  <si>
    <t>7x</t>
  </si>
  <si>
    <t>14 / 9</t>
  </si>
  <si>
    <t>6 / 5</t>
  </si>
  <si>
    <t>2 / 4</t>
  </si>
  <si>
    <t>26 / 21</t>
  </si>
  <si>
    <t>14 / 11</t>
  </si>
  <si>
    <t>16 / 11</t>
  </si>
  <si>
    <t>6x / 8</t>
  </si>
  <si>
    <t>176*</t>
  </si>
  <si>
    <t>151**</t>
  </si>
  <si>
    <t>61**</t>
  </si>
  <si>
    <t>212**</t>
  </si>
  <si>
    <t>5**</t>
  </si>
  <si>
    <t>123*</t>
  </si>
  <si>
    <t>51*</t>
  </si>
  <si>
    <t>0*</t>
  </si>
  <si>
    <t>7x / 6</t>
  </si>
  <si>
    <t>16 / 12</t>
  </si>
  <si>
    <t>4 / 9</t>
  </si>
  <si>
    <t>2 / 5</t>
  </si>
  <si>
    <t>18 / 12</t>
  </si>
  <si>
    <t>16 / 22</t>
  </si>
  <si>
    <t>6 / 11</t>
  </si>
  <si>
    <t>2x / 0</t>
  </si>
  <si>
    <t>8x / 12</t>
  </si>
  <si>
    <t>7x / 8</t>
  </si>
  <si>
    <t>12x / 18</t>
  </si>
  <si>
    <t>8x / 16</t>
  </si>
  <si>
    <t>Ščučka P.</t>
  </si>
  <si>
    <t>9x</t>
  </si>
  <si>
    <t>16 / 13</t>
  </si>
  <si>
    <t>10 / 12</t>
  </si>
  <si>
    <t>14 / 12</t>
  </si>
  <si>
    <t>30 / 21</t>
  </si>
  <si>
    <t>10 / 8</t>
  </si>
  <si>
    <t>24 / 25</t>
  </si>
  <si>
    <t>34 / 24</t>
  </si>
  <si>
    <t>28 / 24</t>
  </si>
  <si>
    <t>6x / 4</t>
  </si>
  <si>
    <t>S</t>
  </si>
  <si>
    <t>1. kolo Šumperk C</t>
  </si>
  <si>
    <t>2. kolo H. Benešov</t>
  </si>
  <si>
    <t>3. kolo Břidličná B</t>
  </si>
  <si>
    <t>4. kolo Zábřeh C</t>
  </si>
  <si>
    <t>5. kolo Přerov C</t>
  </si>
  <si>
    <t>6. kolo Šternberk</t>
  </si>
  <si>
    <t>7. kolo Jeseník</t>
  </si>
  <si>
    <t>8. kolo volno</t>
  </si>
  <si>
    <t>9. kolo Mohelnice</t>
  </si>
  <si>
    <t>10. kolo Bruntál</t>
  </si>
  <si>
    <t>11. kolo Břidličná A</t>
  </si>
  <si>
    <t>12. kolo MŽ Olomouc</t>
  </si>
  <si>
    <t>13. kolo Prostějov B</t>
  </si>
  <si>
    <t>nejlépe</t>
  </si>
  <si>
    <t>nejhůře</t>
  </si>
  <si>
    <t>nejlépe doma</t>
  </si>
  <si>
    <t>nejhůře doma</t>
  </si>
  <si>
    <t>nejlépe venku</t>
  </si>
  <si>
    <t>nejhůře venku</t>
  </si>
  <si>
    <r>
      <t xml:space="preserve">STATISTIKA  LITOVELSKÝCH HRÁČŮ V KP-OL  PODZIM 2010                       </t>
    </r>
    <r>
      <rPr>
        <sz val="10"/>
        <rFont val="Arial CE"/>
        <family val="0"/>
      </rPr>
      <t>*střídaný   **střídající</t>
    </r>
  </si>
  <si>
    <r>
      <t xml:space="preserve">STATISTIKA  LITOVELSKÝCH HRÁČŮ V KP-OL  JARO 2011                       </t>
    </r>
    <r>
      <rPr>
        <sz val="8"/>
        <rFont val="Arial CE"/>
        <family val="0"/>
      </rPr>
      <t>*střídaný   **střídající</t>
    </r>
  </si>
  <si>
    <t>Krnov</t>
  </si>
  <si>
    <t>Michálkovice</t>
  </si>
  <si>
    <t>Zábřeh "B"</t>
  </si>
  <si>
    <t>HKK Olomouc "B"</t>
  </si>
  <si>
    <t>Přerov "B"</t>
  </si>
  <si>
    <t>Slavičín</t>
  </si>
  <si>
    <t>SKK Ostrava</t>
  </si>
  <si>
    <t>AXMANN Kamil</t>
  </si>
  <si>
    <t>AXMANN Petr</t>
  </si>
  <si>
    <t>BALEKA František</t>
  </si>
  <si>
    <t>ČAMEK Jiří</t>
  </si>
  <si>
    <t>ČULÍK David</t>
  </si>
  <si>
    <t>NÁHRADNÍK</t>
  </si>
  <si>
    <t>obec</t>
  </si>
  <si>
    <t>Km</t>
  </si>
  <si>
    <t>1,- Kč</t>
  </si>
  <si>
    <t>každý "chybný hod" v dorážce</t>
  </si>
  <si>
    <t>prohra se soupeřem</t>
  </si>
  <si>
    <t>5,- Kč</t>
  </si>
  <si>
    <t>čulibrk</t>
  </si>
  <si>
    <t xml:space="preserve">Olomouc Zora </t>
  </si>
  <si>
    <t>10,- Kč</t>
  </si>
  <si>
    <t>25,- Kč</t>
  </si>
  <si>
    <t>50,- Kč</t>
  </si>
  <si>
    <t>neshozený samostatný EX</t>
  </si>
  <si>
    <t>poslední hod v dorážce do plných - 2 kolky</t>
  </si>
  <si>
    <t>poslední hod v dorážce do plných - 3 kolky</t>
  </si>
  <si>
    <t>při neúčasti, z jakýchkoliv důvodů</t>
  </si>
  <si>
    <t>průměr pokut daného kola</t>
  </si>
  <si>
    <t>Ostrava Poruba</t>
  </si>
  <si>
    <t>DLUH</t>
  </si>
  <si>
    <t>CELKEM</t>
  </si>
  <si>
    <t>CESŤÁKY</t>
  </si>
  <si>
    <t>POKUTY ZA NEDODRŽENÍ DOHODNUTÝCH PRAVIDEL  III.KLM-C</t>
  </si>
  <si>
    <t>co kolek pod 515 (venku) a 530 (doma)</t>
  </si>
  <si>
    <t>pozdní příchod</t>
  </si>
  <si>
    <t>předčasný odchod</t>
  </si>
  <si>
    <t>účast bez nastoupení do hry - náhradník</t>
  </si>
  <si>
    <t>0,- Kč</t>
  </si>
  <si>
    <t>Přerov</t>
  </si>
  <si>
    <t>Bohumín</t>
  </si>
  <si>
    <t>Zábřeh</t>
  </si>
  <si>
    <t>Zlín</t>
  </si>
  <si>
    <t>3,- Kč</t>
  </si>
  <si>
    <t>nevýdělečný hráč - pokud se účastní utkání</t>
  </si>
  <si>
    <t>MOKOŠ Jakub</t>
  </si>
  <si>
    <t>FIALA Jiří</t>
  </si>
  <si>
    <t>Přemyslovice</t>
  </si>
  <si>
    <t>4. kolo SKK Ostrava</t>
  </si>
  <si>
    <t>9. kolo Přemyslovice</t>
  </si>
  <si>
    <t>15. kolo SKK Ostrava</t>
  </si>
  <si>
    <t>20. kolo Přemyslovice</t>
  </si>
  <si>
    <t>Šumperk</t>
  </si>
  <si>
    <t>podzim                         2013</t>
  </si>
  <si>
    <t>jaro                         2014</t>
  </si>
  <si>
    <t>Horní Benešov</t>
  </si>
  <si>
    <t>Hlubina</t>
  </si>
  <si>
    <r>
      <t xml:space="preserve">                                                                </t>
    </r>
    <r>
      <rPr>
        <b/>
        <sz val="16"/>
        <rFont val="Arial CE"/>
        <family val="0"/>
      </rPr>
      <t xml:space="preserve">III. KLM-C  2013 - 2014 </t>
    </r>
    <r>
      <rPr>
        <sz val="16"/>
        <rFont val="Arial CE"/>
        <family val="0"/>
      </rPr>
      <t xml:space="preserve">                                                 </t>
    </r>
    <r>
      <rPr>
        <sz val="8"/>
        <rFont val="Arial CE"/>
        <family val="0"/>
      </rPr>
      <t>* střídaný   ** střídající</t>
    </r>
  </si>
  <si>
    <r>
      <t>LITOVEL "A"</t>
    </r>
    <r>
      <rPr>
        <b/>
        <sz val="12"/>
        <rFont val="Arial CE"/>
        <family val="2"/>
      </rPr>
      <t xml:space="preserve">                       </t>
    </r>
    <r>
      <rPr>
        <b/>
        <sz val="18"/>
        <rFont val="Arial CE"/>
        <family val="2"/>
      </rPr>
      <t>2013-14</t>
    </r>
  </si>
  <si>
    <r>
      <t xml:space="preserve">STATISTIKA  LITOVELSKÝCH HRÁČŮ V III. KLM-C  PODZIM 2013                       </t>
    </r>
    <r>
      <rPr>
        <sz val="8"/>
        <rFont val="Arial CE"/>
        <family val="0"/>
      </rPr>
      <t>*střídaný   **střídající</t>
    </r>
  </si>
  <si>
    <t>1. kolo Slavičín</t>
  </si>
  <si>
    <t>11. kolo HKK "B"</t>
  </si>
  <si>
    <t>10. kolo Zábřeh "B"</t>
  </si>
  <si>
    <t>2. kolo Bohumín</t>
  </si>
  <si>
    <t>3. kolo Michálkovice</t>
  </si>
  <si>
    <t>6. kolo Přerov "B"</t>
  </si>
  <si>
    <t>5. kolo Šumperk</t>
  </si>
  <si>
    <t>7. kolo Krnov</t>
  </si>
  <si>
    <t>8. kolo Hlubina</t>
  </si>
  <si>
    <r>
      <t xml:space="preserve">STATISTIKA  LITOVELSKÝCH HRÁČŮ V III. KLM-C   2013-2014                       </t>
    </r>
    <r>
      <rPr>
        <sz val="8"/>
        <rFont val="Arial CE"/>
        <family val="0"/>
      </rPr>
      <t>*střídaný   **střídající</t>
    </r>
  </si>
  <si>
    <r>
      <t xml:space="preserve">STATISTIKA  LITOVELSKÝCH HRÁČŮ V III. KLM-C  JARO 2014                       </t>
    </r>
    <r>
      <rPr>
        <sz val="8"/>
        <rFont val="Arial CE"/>
        <family val="0"/>
      </rPr>
      <t>*střídaný   **střídající</t>
    </r>
  </si>
  <si>
    <t>12. kolo Slavičín</t>
  </si>
  <si>
    <t>13. kolo Bohumín</t>
  </si>
  <si>
    <t>14. kolo Michálkovice</t>
  </si>
  <si>
    <t>16. kolo Šumperk</t>
  </si>
  <si>
    <t>17. kolo Přerov "B"</t>
  </si>
  <si>
    <t>18. kolo Krnov</t>
  </si>
  <si>
    <t>19. kolo Hlubina</t>
  </si>
  <si>
    <t>21. kolo Zábřeh "B"</t>
  </si>
  <si>
    <t>22. kolo HKK "B"</t>
  </si>
  <si>
    <t>0x</t>
  </si>
  <si>
    <t>1x / 1</t>
  </si>
  <si>
    <r>
      <rPr>
        <sz val="8"/>
        <rFont val="Arial"/>
        <family val="2"/>
      </rPr>
      <t>Blinka L.</t>
    </r>
    <r>
      <rPr>
        <sz val="11"/>
        <color indexed="10"/>
        <rFont val="Arial"/>
        <family val="2"/>
      </rPr>
      <t xml:space="preserve"> 514</t>
    </r>
  </si>
  <si>
    <t>Blinka L.</t>
  </si>
  <si>
    <t>AXMANN    Petr</t>
  </si>
  <si>
    <t>ČULÍK      David</t>
  </si>
  <si>
    <r>
      <rPr>
        <sz val="9"/>
        <rFont val="Arial"/>
        <family val="2"/>
      </rPr>
      <t>Jindra P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>484</t>
    </r>
  </si>
  <si>
    <t>Jindra P.</t>
  </si>
  <si>
    <t>1 / 3</t>
  </si>
  <si>
    <t>3 / 4</t>
  </si>
  <si>
    <r>
      <rPr>
        <sz val="8"/>
        <rFont val="Arial"/>
        <family val="2"/>
      </rPr>
      <t>Brosinger</t>
    </r>
    <r>
      <rPr>
        <sz val="11"/>
        <color indexed="10"/>
        <rFont val="Arial"/>
        <family val="2"/>
      </rPr>
      <t xml:space="preserve"> 519</t>
    </r>
  </si>
  <si>
    <t>4 / 6</t>
  </si>
  <si>
    <t>2x / 1</t>
  </si>
  <si>
    <t>2 / 2</t>
  </si>
  <si>
    <t>3x / 1</t>
  </si>
  <si>
    <t>3x / 3</t>
  </si>
  <si>
    <t>1 / 4</t>
  </si>
  <si>
    <t>3 / 5</t>
  </si>
  <si>
    <t>1x 1</t>
  </si>
  <si>
    <t>hod od sedláka do "plných" (9 kuželek)</t>
  </si>
  <si>
    <t>samostatný sedlák do "plných" (9 kuželek)</t>
  </si>
  <si>
    <t>každý hod "mimo" v "plných" (9 kuželek)</t>
  </si>
  <si>
    <t>1 / 5</t>
  </si>
  <si>
    <t>0 / 2</t>
  </si>
  <si>
    <t>5 / 9</t>
  </si>
  <si>
    <t>4 / 5</t>
  </si>
  <si>
    <t>3 / 6</t>
  </si>
  <si>
    <t>5 / 10</t>
  </si>
  <si>
    <t>5 / 7</t>
  </si>
  <si>
    <t>6x / 3</t>
  </si>
  <si>
    <t>247 *</t>
  </si>
  <si>
    <t>245 *</t>
  </si>
  <si>
    <t>274 **</t>
  </si>
  <si>
    <t>243 **</t>
  </si>
  <si>
    <t>168 *</t>
  </si>
  <si>
    <t>79 *</t>
  </si>
  <si>
    <t>170 *</t>
  </si>
  <si>
    <t>75 *</t>
  </si>
  <si>
    <t>187**</t>
  </si>
  <si>
    <t>274**</t>
  </si>
  <si>
    <t>4 *</t>
  </si>
  <si>
    <t>5 *</t>
  </si>
  <si>
    <t>0 **</t>
  </si>
  <si>
    <t>157**</t>
  </si>
  <si>
    <t>243**</t>
  </si>
  <si>
    <t>2 **</t>
  </si>
  <si>
    <t>3 / 10</t>
  </si>
  <si>
    <t>1 / 2</t>
  </si>
  <si>
    <t>7 / 10</t>
  </si>
  <si>
    <t>282 **</t>
  </si>
  <si>
    <t>281 **</t>
  </si>
  <si>
    <t>234 *</t>
  </si>
  <si>
    <t>2 *</t>
  </si>
  <si>
    <t>4 **</t>
  </si>
  <si>
    <t>3 *</t>
  </si>
  <si>
    <t>158 *</t>
  </si>
  <si>
    <t>76 *</t>
  </si>
  <si>
    <t>190**</t>
  </si>
  <si>
    <t>92**</t>
  </si>
  <si>
    <t>282**</t>
  </si>
  <si>
    <t>281**</t>
  </si>
  <si>
    <t>194**</t>
  </si>
  <si>
    <t>166 *</t>
  </si>
  <si>
    <t>81 *</t>
  </si>
  <si>
    <t>0 / 3</t>
  </si>
  <si>
    <t>ČAMEK         Jiří</t>
  </si>
  <si>
    <t>244 **</t>
  </si>
  <si>
    <t>239 *</t>
  </si>
  <si>
    <t>170**</t>
  </si>
  <si>
    <t>74**</t>
  </si>
  <si>
    <t>244**</t>
  </si>
  <si>
    <t>6 **</t>
  </si>
  <si>
    <t>177 *</t>
  </si>
  <si>
    <t>62 *</t>
  </si>
  <si>
    <t>159 *</t>
  </si>
  <si>
    <t>80 *</t>
  </si>
  <si>
    <t>1 *</t>
  </si>
  <si>
    <t>176**</t>
  </si>
  <si>
    <t>67**</t>
  </si>
  <si>
    <t>3 **</t>
  </si>
  <si>
    <t>244 *</t>
  </si>
  <si>
    <t>241 **</t>
  </si>
  <si>
    <t>154 *</t>
  </si>
  <si>
    <t>90 *</t>
  </si>
  <si>
    <t>180**</t>
  </si>
  <si>
    <t>241**</t>
  </si>
  <si>
    <t>5 **</t>
  </si>
  <si>
    <t>4x / 1</t>
  </si>
  <si>
    <t>7x / 4</t>
  </si>
  <si>
    <t>5x / 2</t>
  </si>
  <si>
    <t>5 / 8</t>
  </si>
  <si>
    <t>3x / 0</t>
  </si>
  <si>
    <t>3 / 3</t>
  </si>
  <si>
    <t>7 / 9</t>
  </si>
  <si>
    <t>3 / 9</t>
  </si>
  <si>
    <t>2 / 3</t>
  </si>
  <si>
    <t>0 / 1</t>
  </si>
  <si>
    <t>Vrchlabí</t>
  </si>
  <si>
    <t>Prostějov</t>
  </si>
  <si>
    <t>380 *</t>
  </si>
  <si>
    <t>124 **</t>
  </si>
  <si>
    <t>266 *</t>
  </si>
  <si>
    <t>114 *</t>
  </si>
  <si>
    <t>124**</t>
  </si>
  <si>
    <t>80 **</t>
  </si>
  <si>
    <t>8 *</t>
  </si>
  <si>
    <t>44 **</t>
  </si>
  <si>
    <t>1 **</t>
  </si>
  <si>
    <t>4x / 3</t>
  </si>
  <si>
    <t>4x / 0</t>
  </si>
  <si>
    <t>7 / 11</t>
  </si>
  <si>
    <t>2 / 9</t>
  </si>
  <si>
    <t>7x / 1</t>
  </si>
  <si>
    <t>15x / 10</t>
  </si>
  <si>
    <t>6 / 7</t>
  </si>
  <si>
    <t>1 / 6</t>
  </si>
  <si>
    <t>8 / 12</t>
  </si>
  <si>
    <t>5 / 11</t>
  </si>
  <si>
    <t>14 / 20</t>
  </si>
  <si>
    <t>7 / 18</t>
  </si>
  <si>
    <t>2 / 10</t>
  </si>
  <si>
    <r>
      <t xml:space="preserve"> 5   </t>
    </r>
    <r>
      <rPr>
        <vertAlign val="subscript"/>
        <sz val="9"/>
        <rFont val="Arial CE"/>
        <family val="0"/>
      </rPr>
      <t>11</t>
    </r>
  </si>
  <si>
    <r>
      <t xml:space="preserve">14  </t>
    </r>
    <r>
      <rPr>
        <vertAlign val="subscript"/>
        <sz val="9"/>
        <rFont val="Arial CE"/>
        <family val="0"/>
      </rPr>
      <t>20</t>
    </r>
  </si>
  <si>
    <r>
      <t xml:space="preserve"> 7   </t>
    </r>
    <r>
      <rPr>
        <vertAlign val="subscript"/>
        <sz val="9"/>
        <rFont val="Arial CE"/>
        <family val="0"/>
      </rPr>
      <t>18</t>
    </r>
  </si>
  <si>
    <t>1</t>
  </si>
  <si>
    <t>238 *</t>
  </si>
  <si>
    <t>259 **</t>
  </si>
  <si>
    <r>
      <t xml:space="preserve">12  </t>
    </r>
    <r>
      <rPr>
        <vertAlign val="subscript"/>
        <sz val="8"/>
        <rFont val="Arial CE"/>
        <family val="0"/>
      </rPr>
      <t>20</t>
    </r>
  </si>
  <si>
    <r>
      <t xml:space="preserve"> 3   </t>
    </r>
    <r>
      <rPr>
        <vertAlign val="subscript"/>
        <sz val="9"/>
        <rFont val="Arial CE"/>
        <family val="0"/>
      </rPr>
      <t>10</t>
    </r>
  </si>
  <si>
    <r>
      <t xml:space="preserve"> 9   </t>
    </r>
    <r>
      <rPr>
        <vertAlign val="subscript"/>
        <sz val="9"/>
        <rFont val="Arial CE"/>
        <family val="0"/>
      </rPr>
      <t>19</t>
    </r>
  </si>
  <si>
    <r>
      <t xml:space="preserve"> 8   </t>
    </r>
    <r>
      <rPr>
        <vertAlign val="subscript"/>
        <sz val="9"/>
        <rFont val="Arial CE"/>
        <family val="0"/>
      </rPr>
      <t>13</t>
    </r>
  </si>
  <si>
    <r>
      <t xml:space="preserve"> 3    </t>
    </r>
    <r>
      <rPr>
        <vertAlign val="subscript"/>
        <sz val="9"/>
        <rFont val="Arial CE"/>
        <family val="0"/>
      </rPr>
      <t>9</t>
    </r>
  </si>
  <si>
    <t>179 *</t>
  </si>
  <si>
    <t>59 *</t>
  </si>
  <si>
    <t>79**</t>
  </si>
  <si>
    <t>259**</t>
  </si>
  <si>
    <t>9 / 10</t>
  </si>
  <si>
    <t>2 / 6</t>
  </si>
  <si>
    <t>12 / 20</t>
  </si>
  <si>
    <t>4 / 8</t>
  </si>
  <si>
    <t>9 / 19</t>
  </si>
  <si>
    <t>4 / 10</t>
  </si>
  <si>
    <t>8 / 13</t>
  </si>
  <si>
    <t>10x / 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</si>
</sst>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&quot; Kč&quot;_-;\-* #,##0&quot; Kč&quot;_-;_-* \-??&quot; Kč&quot;_-;_-@_-"/>
    <numFmt numFmtId="166" formatCode="#,##0\ &quot;Kč&quot;"/>
  </numFmts>
  <fonts count="93">
    <font>
      <sz val="10"/>
      <name val="Arial CE"/>
      <family val="0"/>
    </font>
    <font>
      <sz val="11"/>
      <color indexed="8"/>
      <name val="Calibri"/>
      <family val="2"/>
    </font>
    <font>
      <b/>
      <sz val="8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11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System"/>
      <family val="2"/>
    </font>
    <font>
      <sz val="11"/>
      <name val="Symbol"/>
      <family val="1"/>
    </font>
    <font>
      <sz val="11"/>
      <name val="Arial"/>
      <family val="2"/>
    </font>
    <font>
      <vertAlign val="superscript"/>
      <sz val="8"/>
      <name val="Arial CE"/>
      <family val="0"/>
    </font>
    <font>
      <sz val="26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b/>
      <sz val="8"/>
      <name val="Symbol"/>
      <family val="1"/>
    </font>
    <font>
      <sz val="11"/>
      <color indexed="10"/>
      <name val="Arial"/>
      <family val="2"/>
    </font>
    <font>
      <b/>
      <sz val="16"/>
      <name val="Arial CE"/>
      <family val="0"/>
    </font>
    <font>
      <sz val="12"/>
      <name val="Arial CE"/>
      <family val="0"/>
    </font>
    <font>
      <sz val="12"/>
      <color indexed="10"/>
      <name val="Arial CE"/>
      <family val="0"/>
    </font>
    <font>
      <b/>
      <sz val="12"/>
      <color indexed="10"/>
      <name val="Arial CE"/>
      <family val="0"/>
    </font>
    <font>
      <b/>
      <sz val="12"/>
      <color indexed="17"/>
      <name val="Arial CE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6"/>
      <name val="Arial CE"/>
      <family val="0"/>
    </font>
    <font>
      <sz val="14"/>
      <color indexed="8"/>
      <name val="Calibri"/>
      <family val="2"/>
    </font>
    <font>
      <sz val="10"/>
      <color indexed="48"/>
      <name val="Times New Roman CE"/>
      <family val="1"/>
    </font>
    <font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14"/>
      <name val="Times New Roman CE"/>
      <family val="1"/>
    </font>
    <font>
      <sz val="8"/>
      <name val="Arial"/>
      <family val="2"/>
    </font>
    <font>
      <vertAlign val="subscript"/>
      <sz val="8"/>
      <name val="Arial CE"/>
      <family val="0"/>
    </font>
    <font>
      <vertAlign val="subscript"/>
      <sz val="9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Arial CE"/>
      <family val="0"/>
    </font>
    <font>
      <sz val="10"/>
      <color indexed="9"/>
      <name val="Arial CE"/>
      <family val="0"/>
    </font>
    <font>
      <vertAlign val="superscript"/>
      <sz val="8"/>
      <color indexed="9"/>
      <name val="Arial CE"/>
      <family val="0"/>
    </font>
    <font>
      <sz val="11"/>
      <name val="Calibri"/>
      <family val="2"/>
    </font>
    <font>
      <sz val="12"/>
      <color indexed="1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"/>
      <family val="2"/>
    </font>
    <font>
      <sz val="12"/>
      <color rgb="FFFF0000"/>
      <name val="Arial CE"/>
      <family val="0"/>
    </font>
    <font>
      <b/>
      <sz val="12"/>
      <color rgb="FFFF0000"/>
      <name val="Arial CE"/>
      <family val="0"/>
    </font>
    <font>
      <b/>
      <sz val="12"/>
      <color rgb="FF008000"/>
      <name val="Arial CE"/>
      <family val="2"/>
    </font>
    <font>
      <b/>
      <sz val="11"/>
      <color theme="0"/>
      <name val="Arial CE"/>
      <family val="0"/>
    </font>
    <font>
      <sz val="10"/>
      <color theme="0"/>
      <name val="Arial CE"/>
      <family val="0"/>
    </font>
    <font>
      <vertAlign val="superscript"/>
      <sz val="8"/>
      <color theme="0"/>
      <name val="Arial CE"/>
      <family val="0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008000"/>
      <name val="Arial CE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</fills>
  <borders count="1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55"/>
      </left>
      <right style="medium">
        <color indexed="55"/>
      </right>
      <top style="double">
        <color indexed="55"/>
      </top>
      <bottom style="medium">
        <color indexed="55"/>
      </bottom>
    </border>
    <border>
      <left style="double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double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double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medium">
        <color indexed="55"/>
      </top>
      <bottom style="thin">
        <color indexed="55"/>
      </bottom>
    </border>
    <border>
      <left style="double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medium">
        <color indexed="55"/>
      </bottom>
    </border>
    <border>
      <left style="double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double">
        <color indexed="55"/>
      </left>
      <right style="medium">
        <color indexed="55"/>
      </right>
      <top style="thin">
        <color indexed="55"/>
      </top>
      <bottom/>
    </border>
    <border>
      <left style="medium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medium">
        <color indexed="55"/>
      </right>
      <top style="thin">
        <color indexed="55"/>
      </top>
      <bottom/>
    </border>
    <border>
      <left style="medium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double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double">
        <color indexed="55"/>
      </right>
      <top style="thin">
        <color indexed="55"/>
      </top>
      <bottom/>
    </border>
    <border>
      <left style="double">
        <color indexed="55"/>
      </left>
      <right style="medium">
        <color indexed="55"/>
      </right>
      <top style="double">
        <color indexed="55"/>
      </top>
      <bottom style="thin">
        <color indexed="55"/>
      </bottom>
    </border>
    <border>
      <left style="double">
        <color indexed="55"/>
      </left>
      <right style="medium">
        <color indexed="55"/>
      </right>
      <top style="thin">
        <color indexed="55"/>
      </top>
      <bottom style="double">
        <color indexed="55"/>
      </bottom>
    </border>
    <border>
      <left style="medium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double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double">
        <color indexed="55"/>
      </bottom>
    </border>
    <border>
      <left style="double">
        <color indexed="55"/>
      </left>
      <right style="medium">
        <color indexed="55"/>
      </right>
      <top/>
      <bottom style="thin">
        <color indexed="55"/>
      </bottom>
    </border>
    <border>
      <left style="double">
        <color indexed="55"/>
      </left>
      <right style="medium">
        <color indexed="55"/>
      </right>
      <top/>
      <bottom style="double">
        <color indexed="55"/>
      </bottom>
    </border>
    <border>
      <left style="medium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medium">
        <color indexed="55"/>
      </right>
      <top/>
      <bottom style="double">
        <color indexed="55"/>
      </bottom>
    </border>
    <border>
      <left style="double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 diagonalUp="1">
      <left style="thin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thick">
        <color theme="0" tint="-0.24993999302387238"/>
      </bottom>
      <diagonal style="thin">
        <color theme="0" tint="-0.24993999302387238"/>
      </diagonal>
    </border>
    <border>
      <left style="medium">
        <color theme="0" tint="-0.24993999302387238"/>
      </left>
      <right>
        <color indexed="63"/>
      </right>
      <top/>
      <bottom style="medium">
        <color theme="0" tint="-0.24993999302387238"/>
      </bottom>
    </border>
    <border>
      <left>
        <color indexed="63"/>
      </left>
      <right style="medium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thick">
        <color theme="0" tint="-0.24993999302387238"/>
      </left>
      <right/>
      <top style="thick">
        <color theme="0" tint="-0.24993999302387238"/>
      </top>
      <bottom style="thin">
        <color theme="0" tint="-0.24993999302387238"/>
      </bottom>
    </border>
    <border>
      <left/>
      <right style="medium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medium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/>
      <top style="thin">
        <color theme="0" tint="-0.24993999302387238"/>
      </top>
      <bottom style="thick">
        <color theme="0" tint="-0.24993999302387238"/>
      </bottom>
    </border>
    <border>
      <left/>
      <right style="medium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medium">
        <color theme="0" tint="-0.24993999302387238"/>
      </left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ck">
        <color theme="0" tint="-0.24993999302387238"/>
      </top>
      <bottom style="thin">
        <color theme="0" tint="-0.24993999302387238"/>
      </bottom>
    </border>
    <border>
      <left/>
      <right style="thick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ck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ck">
        <color theme="0" tint="-0.24993999302387238"/>
      </bottom>
    </border>
    <border>
      <left/>
      <right style="thick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/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medium">
        <color theme="0" tint="-0.24993999302387238"/>
      </left>
      <right>
        <color indexed="63"/>
      </right>
      <top style="thick">
        <color theme="0" tint="-0.24993999302387238"/>
      </top>
      <bottom/>
    </border>
    <border>
      <left>
        <color indexed="63"/>
      </left>
      <right style="medium">
        <color theme="0" tint="-0.24993999302387238"/>
      </right>
      <top style="thick">
        <color theme="0" tint="-0.24993999302387238"/>
      </top>
      <bottom/>
    </border>
    <border>
      <left style="medium">
        <color theme="0" tint="-0.24993999302387238"/>
      </left>
      <right/>
      <top/>
      <bottom/>
    </border>
    <border>
      <left>
        <color indexed="63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thick">
        <color theme="0" tint="-0.24993999302387238"/>
      </bottom>
    </border>
    <border>
      <left>
        <color indexed="63"/>
      </left>
      <right style="medium">
        <color theme="0" tint="-0.24993999302387238"/>
      </right>
      <top>
        <color indexed="63"/>
      </top>
      <bottom style="thick">
        <color theme="0" tint="-0.2499399930238723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uble"/>
      <bottom/>
    </border>
    <border>
      <left style="double"/>
      <right style="double"/>
      <top style="double"/>
      <bottom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 style="double"/>
      <right style="double"/>
      <top/>
      <bottom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double">
        <color indexed="55"/>
      </right>
      <top style="thin">
        <color indexed="55"/>
      </top>
      <bottom style="medium">
        <color indexed="55"/>
      </bottom>
    </border>
    <border>
      <left/>
      <right style="double">
        <color indexed="55"/>
      </right>
      <top style="medium">
        <color indexed="55"/>
      </top>
      <bottom style="thin">
        <color indexed="55"/>
      </bottom>
    </border>
    <border>
      <left style="thin">
        <color theme="0" tint="-0.24993999302387238"/>
      </left>
      <right style="medium">
        <color theme="0" tint="-0.24993999302387238"/>
      </right>
      <top style="medium">
        <color indexed="55"/>
      </top>
      <bottom style="thin">
        <color indexed="55"/>
      </bottom>
    </border>
    <border>
      <left style="thin">
        <color theme="0" tint="-0.24993999302387238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theme="0" tint="-0.24993999302387238"/>
      </left>
      <right style="medium">
        <color theme="0" tint="-0.24993999302387238"/>
      </right>
      <top style="thin">
        <color theme="0" tint="-0.24993999302387238"/>
      </top>
      <bottom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theme="0" tint="-0.24993999302387238"/>
      </right>
      <top style="medium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 style="thick">
        <color theme="0" tint="-0.24993999302387238"/>
      </top>
      <bottom/>
    </border>
    <border>
      <left style="medium">
        <color theme="0" tint="-0.24993999302387238"/>
      </left>
      <right style="thin">
        <color theme="0" tint="-0.24993999302387238"/>
      </right>
      <top style="thick">
        <color theme="0" tint="-0.24993999302387238"/>
      </top>
      <bottom/>
    </border>
    <border>
      <left style="medium">
        <color theme="0" tint="-0.24993999302387238"/>
      </left>
      <right style="medium">
        <color theme="0" tint="-0.24993999302387238"/>
      </right>
      <top/>
      <bottom style="medium">
        <color theme="0" tint="-0.24993999302387238"/>
      </bottom>
    </border>
    <border>
      <left style="thick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0" tint="-0.24993999302387238"/>
      </bottom>
    </border>
    <border>
      <left>
        <color indexed="63"/>
      </left>
      <right style="thick">
        <color theme="0" tint="-0.24993999302387238"/>
      </right>
      <top style="thick">
        <color theme="0" tint="-0.24993999302387238"/>
      </top>
      <bottom/>
    </border>
    <border>
      <left>
        <color indexed="63"/>
      </left>
      <right style="thick">
        <color theme="0" tint="-0.24993999302387238"/>
      </right>
      <top/>
      <bottom style="medium">
        <color theme="0" tint="-0.24993999302387238"/>
      </bottom>
    </border>
    <border>
      <left style="thick">
        <color theme="0" tint="-0.24993999302387238"/>
      </left>
      <right style="medium">
        <color theme="0" tint="-0.24993999302387238"/>
      </right>
      <top style="thick">
        <color theme="0" tint="-0.24993999302387238"/>
      </top>
      <bottom/>
    </border>
    <border>
      <left style="thick">
        <color theme="0" tint="-0.24993999302387238"/>
      </left>
      <right style="medium">
        <color theme="0" tint="-0.24993999302387238"/>
      </right>
      <top/>
      <bottom style="medium">
        <color theme="0" tint="-0.24993999302387238"/>
      </bottom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medium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medium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>
        <color indexed="55"/>
      </bottom>
    </border>
    <border>
      <left/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/>
      <top style="thin">
        <color indexed="55"/>
      </top>
      <bottom style="double">
        <color indexed="55"/>
      </bottom>
    </border>
    <border>
      <left/>
      <right/>
      <top style="thin">
        <color indexed="55"/>
      </top>
      <bottom style="double">
        <color indexed="55"/>
      </bottom>
    </border>
    <border>
      <left/>
      <right style="medium">
        <color indexed="55"/>
      </right>
      <top style="thin">
        <color indexed="55"/>
      </top>
      <bottom style="double">
        <color indexed="55"/>
      </bottom>
    </border>
    <border>
      <left/>
      <right/>
      <top style="medium">
        <color indexed="55"/>
      </top>
      <bottom style="thin">
        <color indexed="55"/>
      </bottom>
    </border>
    <border>
      <left/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medium">
        <color indexed="55"/>
      </right>
      <top/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double">
        <color indexed="55"/>
      </top>
      <bottom style="medium">
        <color indexed="55"/>
      </bottom>
    </border>
    <border>
      <left style="medium">
        <color indexed="55"/>
      </left>
      <right/>
      <top style="double">
        <color indexed="55"/>
      </top>
      <bottom style="medium">
        <color indexed="55"/>
      </bottom>
    </border>
    <border>
      <left/>
      <right/>
      <top style="double">
        <color indexed="55"/>
      </top>
      <bottom style="medium">
        <color indexed="55"/>
      </bottom>
    </border>
    <border>
      <left/>
      <right style="medium">
        <color indexed="55"/>
      </right>
      <top style="double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double">
        <color indexed="55"/>
      </top>
      <bottom style="medium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medium">
        <color indexed="55"/>
      </bottom>
    </border>
    <border>
      <left style="medium">
        <color indexed="55"/>
      </left>
      <right/>
      <top style="double">
        <color indexed="55"/>
      </top>
      <bottom style="thin">
        <color indexed="55"/>
      </bottom>
    </border>
    <border>
      <left/>
      <right/>
      <top style="double">
        <color indexed="55"/>
      </top>
      <bottom style="thin">
        <color indexed="55"/>
      </bottom>
    </border>
    <border>
      <left/>
      <right style="medium">
        <color indexed="55"/>
      </right>
      <top style="double">
        <color indexed="55"/>
      </top>
      <bottom style="thin">
        <color indexed="55"/>
      </bottom>
    </border>
    <border>
      <left style="medium">
        <color indexed="55"/>
      </left>
      <right/>
      <top style="thin">
        <color indexed="55"/>
      </top>
      <bottom style="medium">
        <color indexed="55"/>
      </bottom>
    </border>
    <border>
      <left style="medium">
        <color indexed="55"/>
      </left>
      <right/>
      <top style="medium">
        <color indexed="55"/>
      </top>
      <bottom style="thin">
        <color indexed="55"/>
      </bottom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 style="medium">
        <color indexed="55"/>
      </left>
      <right/>
      <top/>
      <bottom/>
    </border>
    <border>
      <left style="medium">
        <color indexed="55"/>
      </left>
      <right/>
      <top/>
      <bottom style="double">
        <color indexed="55"/>
      </bottom>
    </border>
    <border>
      <left/>
      <right/>
      <top/>
      <bottom style="double">
        <color indexed="55"/>
      </bottom>
    </border>
    <border>
      <left style="double">
        <color indexed="55"/>
      </left>
      <right/>
      <top style="double">
        <color indexed="55"/>
      </top>
      <bottom/>
    </border>
    <border>
      <left/>
      <right/>
      <top style="double">
        <color indexed="55"/>
      </top>
      <bottom/>
    </border>
    <border>
      <left/>
      <right style="double">
        <color indexed="55"/>
      </right>
      <top style="double">
        <color indexed="55"/>
      </top>
      <bottom/>
    </border>
    <border>
      <left style="double">
        <color indexed="55"/>
      </left>
      <right/>
      <top/>
      <bottom/>
    </border>
    <border>
      <left/>
      <right style="double">
        <color indexed="55"/>
      </right>
      <top/>
      <bottom/>
    </border>
    <border>
      <left style="double">
        <color indexed="55"/>
      </left>
      <right/>
      <top/>
      <bottom style="double">
        <color indexed="55"/>
      </bottom>
    </border>
    <border>
      <left/>
      <right style="double">
        <color indexed="55"/>
      </right>
      <top/>
      <bottom style="double">
        <color indexed="55"/>
      </bottom>
    </border>
    <border>
      <left/>
      <right style="thin">
        <color indexed="55"/>
      </right>
      <top style="medium">
        <color indexed="55"/>
      </top>
      <bottom style="thin">
        <color indexed="55"/>
      </bottom>
    </border>
    <border>
      <left/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64" fillId="0" borderId="0">
      <alignment/>
      <protection/>
    </xf>
    <xf numFmtId="0" fontId="7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6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7" fillId="35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 inden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0" fontId="8" fillId="36" borderId="23" xfId="0" applyFont="1" applyFill="1" applyBorder="1" applyAlignment="1">
      <alignment horizontal="center" vertical="center"/>
    </xf>
    <xf numFmtId="0" fontId="8" fillId="36" borderId="24" xfId="0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6" fillId="37" borderId="22" xfId="0" applyFont="1" applyFill="1" applyBorder="1" applyAlignment="1">
      <alignment horizontal="left" vertical="center" indent="1"/>
    </xf>
    <xf numFmtId="0" fontId="17" fillId="35" borderId="24" xfId="0" applyFont="1" applyFill="1" applyBorder="1" applyAlignment="1">
      <alignment horizontal="center" vertical="center"/>
    </xf>
    <xf numFmtId="0" fontId="8" fillId="37" borderId="26" xfId="0" applyFont="1" applyFill="1" applyBorder="1" applyAlignment="1">
      <alignment horizontal="center" vertical="center"/>
    </xf>
    <xf numFmtId="0" fontId="8" fillId="37" borderId="24" xfId="0" applyFont="1" applyFill="1" applyBorder="1" applyAlignment="1">
      <alignment horizontal="center" vertical="center"/>
    </xf>
    <xf numFmtId="0" fontId="17" fillId="37" borderId="24" xfId="0" applyFont="1" applyFill="1" applyBorder="1" applyAlignment="1">
      <alignment horizontal="center" vertical="center"/>
    </xf>
    <xf numFmtId="0" fontId="8" fillId="37" borderId="27" xfId="0" applyFont="1" applyFill="1" applyBorder="1" applyAlignment="1">
      <alignment horizontal="center" vertical="center"/>
    </xf>
    <xf numFmtId="0" fontId="16" fillId="36" borderId="22" xfId="0" applyFont="1" applyFill="1" applyBorder="1" applyAlignment="1">
      <alignment horizontal="left" vertical="center" indent="1"/>
    </xf>
    <xf numFmtId="0" fontId="8" fillId="0" borderId="23" xfId="0" applyFont="1" applyFill="1" applyBorder="1" applyAlignment="1">
      <alignment horizontal="center" vertical="center"/>
    </xf>
    <xf numFmtId="0" fontId="16" fillId="37" borderId="28" xfId="0" applyFont="1" applyFill="1" applyBorder="1" applyAlignment="1">
      <alignment horizontal="left" vertical="center" inden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7" fillId="36" borderId="30" xfId="0" applyFont="1" applyFill="1" applyBorder="1" applyAlignment="1">
      <alignment horizontal="center" vertical="center"/>
    </xf>
    <xf numFmtId="0" fontId="8" fillId="37" borderId="32" xfId="0" applyFont="1" applyFill="1" applyBorder="1" applyAlignment="1">
      <alignment horizontal="center" vertical="center"/>
    </xf>
    <xf numFmtId="0" fontId="8" fillId="37" borderId="30" xfId="0" applyFont="1" applyFill="1" applyBorder="1" applyAlignment="1">
      <alignment horizontal="center" vertical="center"/>
    </xf>
    <xf numFmtId="0" fontId="17" fillId="37" borderId="30" xfId="0" applyFont="1" applyFill="1" applyBorder="1" applyAlignment="1">
      <alignment horizontal="center" vertical="center"/>
    </xf>
    <xf numFmtId="0" fontId="8" fillId="37" borderId="3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 indent="1"/>
    </xf>
    <xf numFmtId="164" fontId="0" fillId="0" borderId="17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 indent="1"/>
    </xf>
    <xf numFmtId="164" fontId="0" fillId="0" borderId="2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7" fillId="37" borderId="22" xfId="0" applyFont="1" applyFill="1" applyBorder="1" applyAlignment="1">
      <alignment horizontal="left" vertical="center" indent="1"/>
    </xf>
    <xf numFmtId="164" fontId="0" fillId="37" borderId="23" xfId="0" applyNumberFormat="1" applyFont="1" applyFill="1" applyBorder="1" applyAlignment="1">
      <alignment horizontal="center" vertical="center"/>
    </xf>
    <xf numFmtId="164" fontId="0" fillId="37" borderId="24" xfId="0" applyNumberFormat="1" applyFont="1" applyFill="1" applyBorder="1" applyAlignment="1">
      <alignment horizontal="center" vertical="center"/>
    </xf>
    <xf numFmtId="164" fontId="4" fillId="37" borderId="24" xfId="0" applyNumberFormat="1" applyFont="1" applyFill="1" applyBorder="1" applyAlignment="1">
      <alignment horizontal="center" vertical="center"/>
    </xf>
    <xf numFmtId="164" fontId="0" fillId="37" borderId="25" xfId="0" applyNumberFormat="1" applyFont="1" applyFill="1" applyBorder="1" applyAlignment="1">
      <alignment horizontal="center" vertical="center"/>
    </xf>
    <xf numFmtId="1" fontId="0" fillId="37" borderId="26" xfId="0" applyNumberFormat="1" applyFont="1" applyFill="1" applyBorder="1" applyAlignment="1">
      <alignment horizontal="center" vertical="center"/>
    </xf>
    <xf numFmtId="1" fontId="4" fillId="37" borderId="24" xfId="0" applyNumberFormat="1" applyFont="1" applyFill="1" applyBorder="1" applyAlignment="1">
      <alignment horizontal="center" vertical="center"/>
    </xf>
    <xf numFmtId="164" fontId="0" fillId="37" borderId="27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indent="1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1" fontId="0" fillId="0" borderId="42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left" vertical="center" indent="1"/>
    </xf>
    <xf numFmtId="0" fontId="7" fillId="35" borderId="28" xfId="0" applyFont="1" applyFill="1" applyBorder="1" applyAlignment="1">
      <alignment horizontal="left" vertical="center" indent="1"/>
    </xf>
    <xf numFmtId="0" fontId="7" fillId="0" borderId="28" xfId="0" applyFont="1" applyBorder="1" applyAlignment="1">
      <alignment horizontal="left" vertical="center" indent="1"/>
    </xf>
    <xf numFmtId="0" fontId="7" fillId="0" borderId="45" xfId="0" applyFont="1" applyBorder="1" applyAlignment="1">
      <alignment horizontal="left" vertical="center" indent="1"/>
    </xf>
    <xf numFmtId="0" fontId="7" fillId="33" borderId="44" xfId="0" applyFont="1" applyFill="1" applyBorder="1" applyAlignment="1">
      <alignment horizontal="left" vertical="center" indent="1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7" fillId="35" borderId="22" xfId="0" applyFont="1" applyFill="1" applyBorder="1" applyAlignment="1">
      <alignment horizontal="left" vertical="center" inden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37" borderId="34" xfId="0" applyFont="1" applyFill="1" applyBorder="1" applyAlignment="1">
      <alignment horizontal="left" vertical="center" indent="1"/>
    </xf>
    <xf numFmtId="0" fontId="0" fillId="37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7" borderId="25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7" fillId="38" borderId="34" xfId="0" applyFont="1" applyFill="1" applyBorder="1" applyAlignment="1">
      <alignment horizontal="left" vertical="center" indent="1"/>
    </xf>
    <xf numFmtId="0" fontId="4" fillId="38" borderId="18" xfId="0" applyFont="1" applyFill="1" applyBorder="1" applyAlignment="1">
      <alignment horizontal="center" vertical="center"/>
    </xf>
    <xf numFmtId="0" fontId="0" fillId="38" borderId="18" xfId="0" applyFont="1" applyFill="1" applyBorder="1" applyAlignment="1">
      <alignment horizontal="center" vertical="center"/>
    </xf>
    <xf numFmtId="0" fontId="0" fillId="38" borderId="17" xfId="0" applyFont="1" applyFill="1" applyBorder="1" applyAlignment="1">
      <alignment horizontal="center" vertical="center"/>
    </xf>
    <xf numFmtId="0" fontId="0" fillId="38" borderId="25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17" fillId="35" borderId="3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6" fillId="37" borderId="34" xfId="0" applyFont="1" applyFill="1" applyBorder="1" applyAlignment="1">
      <alignment horizontal="left" vertical="center" indent="1"/>
    </xf>
    <xf numFmtId="0" fontId="8" fillId="37" borderId="20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17" fillId="37" borderId="18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 indent="1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7" fillId="36" borderId="18" xfId="0" applyFont="1" applyFill="1" applyBorder="1" applyAlignment="1">
      <alignment horizontal="center" vertical="center"/>
    </xf>
    <xf numFmtId="0" fontId="17" fillId="39" borderId="24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0" fontId="7" fillId="40" borderId="34" xfId="0" applyFont="1" applyFill="1" applyBorder="1" applyAlignment="1">
      <alignment horizontal="left" vertical="center" indent="1"/>
    </xf>
    <xf numFmtId="0" fontId="4" fillId="40" borderId="18" xfId="0" applyFont="1" applyFill="1" applyBorder="1" applyAlignment="1">
      <alignment horizontal="center" vertical="center"/>
    </xf>
    <xf numFmtId="0" fontId="0" fillId="40" borderId="17" xfId="0" applyFont="1" applyFill="1" applyBorder="1" applyAlignment="1">
      <alignment horizontal="center" vertical="center"/>
    </xf>
    <xf numFmtId="0" fontId="0" fillId="40" borderId="18" xfId="0" applyFont="1" applyFill="1" applyBorder="1" applyAlignment="1">
      <alignment horizontal="center" vertical="center"/>
    </xf>
    <xf numFmtId="0" fontId="0" fillId="40" borderId="25" xfId="0" applyFont="1" applyFill="1" applyBorder="1" applyAlignment="1">
      <alignment horizontal="center" vertical="center"/>
    </xf>
    <xf numFmtId="0" fontId="0" fillId="39" borderId="48" xfId="0" applyFont="1" applyFill="1" applyBorder="1" applyAlignment="1">
      <alignment horizontal="center" vertical="center"/>
    </xf>
    <xf numFmtId="0" fontId="0" fillId="39" borderId="23" xfId="0" applyFont="1" applyFill="1" applyBorder="1" applyAlignment="1">
      <alignment horizontal="center" vertical="center"/>
    </xf>
    <xf numFmtId="0" fontId="4" fillId="39" borderId="24" xfId="0" applyFont="1" applyFill="1" applyBorder="1" applyAlignment="1">
      <alignment horizontal="center" vertical="center"/>
    </xf>
    <xf numFmtId="0" fontId="0" fillId="39" borderId="24" xfId="0" applyFont="1" applyFill="1" applyBorder="1" applyAlignment="1">
      <alignment horizontal="center" vertical="center"/>
    </xf>
    <xf numFmtId="0" fontId="0" fillId="39" borderId="19" xfId="0" applyFont="1" applyFill="1" applyBorder="1" applyAlignment="1">
      <alignment horizontal="center" vertical="center"/>
    </xf>
    <xf numFmtId="0" fontId="17" fillId="34" borderId="30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left" vertical="center" indent="1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16" fillId="41" borderId="22" xfId="0" applyFont="1" applyFill="1" applyBorder="1" applyAlignment="1">
      <alignment horizontal="left" vertical="center" indent="1"/>
    </xf>
    <xf numFmtId="0" fontId="16" fillId="41" borderId="34" xfId="0" applyFont="1" applyFill="1" applyBorder="1" applyAlignment="1">
      <alignment horizontal="left" vertical="center" indent="1"/>
    </xf>
    <xf numFmtId="0" fontId="8" fillId="41" borderId="26" xfId="0" applyFont="1" applyFill="1" applyBorder="1" applyAlignment="1">
      <alignment horizontal="center" vertical="center"/>
    </xf>
    <xf numFmtId="0" fontId="8" fillId="41" borderId="24" xfId="0" applyFont="1" applyFill="1" applyBorder="1" applyAlignment="1">
      <alignment horizontal="center" vertical="center"/>
    </xf>
    <xf numFmtId="0" fontId="8" fillId="41" borderId="27" xfId="0" applyFont="1" applyFill="1" applyBorder="1" applyAlignment="1">
      <alignment horizontal="center" vertical="center"/>
    </xf>
    <xf numFmtId="0" fontId="8" fillId="41" borderId="20" xfId="0" applyFont="1" applyFill="1" applyBorder="1" applyAlignment="1">
      <alignment horizontal="center" vertical="center"/>
    </xf>
    <xf numFmtId="0" fontId="8" fillId="41" borderId="18" xfId="0" applyFont="1" applyFill="1" applyBorder="1" applyAlignment="1">
      <alignment horizontal="center" vertical="center"/>
    </xf>
    <xf numFmtId="0" fontId="17" fillId="41" borderId="18" xfId="0" applyFont="1" applyFill="1" applyBorder="1" applyAlignment="1">
      <alignment horizontal="center" vertical="center"/>
    </xf>
    <xf numFmtId="0" fontId="8" fillId="41" borderId="21" xfId="0" applyFont="1" applyFill="1" applyBorder="1" applyAlignment="1">
      <alignment horizontal="center" vertical="center"/>
    </xf>
    <xf numFmtId="0" fontId="7" fillId="42" borderId="44" xfId="0" applyFont="1" applyFill="1" applyBorder="1" applyAlignment="1">
      <alignment horizontal="left" vertical="center" indent="1"/>
    </xf>
    <xf numFmtId="0" fontId="7" fillId="43" borderId="34" xfId="0" applyFont="1" applyFill="1" applyBorder="1" applyAlignment="1">
      <alignment horizontal="left" vertical="center" indent="1"/>
    </xf>
    <xf numFmtId="0" fontId="7" fillId="44" borderId="22" xfId="0" applyFont="1" applyFill="1" applyBorder="1" applyAlignment="1">
      <alignment horizontal="left" vertical="center" indent="1"/>
    </xf>
    <xf numFmtId="0" fontId="17" fillId="41" borderId="24" xfId="0" applyFont="1" applyFill="1" applyBorder="1" applyAlignment="1">
      <alignment horizontal="center" vertical="center"/>
    </xf>
    <xf numFmtId="1" fontId="0" fillId="0" borderId="60" xfId="0" applyNumberFormat="1" applyFont="1" applyBorder="1" applyAlignment="1">
      <alignment horizontal="center" vertical="center"/>
    </xf>
    <xf numFmtId="1" fontId="0" fillId="0" borderId="61" xfId="0" applyNumberFormat="1" applyFont="1" applyBorder="1" applyAlignment="1">
      <alignment horizontal="center" vertical="center"/>
    </xf>
    <xf numFmtId="0" fontId="14" fillId="0" borderId="62" xfId="0" applyFont="1" applyBorder="1" applyAlignment="1">
      <alignment/>
    </xf>
    <xf numFmtId="0" fontId="0" fillId="0" borderId="63" xfId="0" applyBorder="1" applyAlignment="1">
      <alignment/>
    </xf>
    <xf numFmtId="0" fontId="7" fillId="0" borderId="64" xfId="0" applyFont="1" applyBorder="1" applyAlignment="1">
      <alignment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/>
    </xf>
    <xf numFmtId="0" fontId="83" fillId="0" borderId="68" xfId="0" applyFont="1" applyBorder="1" applyAlignment="1">
      <alignment horizontal="center" vertical="center"/>
    </xf>
    <xf numFmtId="0" fontId="8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1" fontId="0" fillId="0" borderId="69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1" fontId="0" fillId="0" borderId="70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1" fontId="0" fillId="0" borderId="72" xfId="0" applyNumberFormat="1" applyFont="1" applyBorder="1" applyAlignment="1">
      <alignment horizontal="center" vertical="center"/>
    </xf>
    <xf numFmtId="1" fontId="0" fillId="0" borderId="73" xfId="0" applyNumberFormat="1" applyFont="1" applyBorder="1" applyAlignment="1">
      <alignment horizontal="center" vertical="center"/>
    </xf>
    <xf numFmtId="0" fontId="12" fillId="0" borderId="74" xfId="0" applyFont="1" applyBorder="1" applyAlignment="1">
      <alignment horizontal="left" vertical="center" indent="1"/>
    </xf>
    <xf numFmtId="0" fontId="7" fillId="0" borderId="75" xfId="0" applyFont="1" applyBorder="1" applyAlignment="1">
      <alignment horizontal="center"/>
    </xf>
    <xf numFmtId="0" fontId="12" fillId="0" borderId="76" xfId="0" applyFont="1" applyBorder="1" applyAlignment="1">
      <alignment horizontal="left" vertical="center" indent="1"/>
    </xf>
    <xf numFmtId="0" fontId="7" fillId="0" borderId="77" xfId="0" applyFont="1" applyBorder="1" applyAlignment="1">
      <alignment horizontal="center"/>
    </xf>
    <xf numFmtId="0" fontId="12" fillId="0" borderId="78" xfId="0" applyFont="1" applyBorder="1" applyAlignment="1">
      <alignment horizontal="left" vertical="center" indent="1"/>
    </xf>
    <xf numFmtId="0" fontId="7" fillId="0" borderId="79" xfId="0" applyFont="1" applyBorder="1" applyAlignment="1">
      <alignment horizontal="center"/>
    </xf>
    <xf numFmtId="164" fontId="0" fillId="0" borderId="80" xfId="0" applyNumberFormat="1" applyBorder="1" applyAlignment="1">
      <alignment horizontal="center"/>
    </xf>
    <xf numFmtId="164" fontId="0" fillId="0" borderId="71" xfId="0" applyNumberFormat="1" applyBorder="1" applyAlignment="1">
      <alignment horizontal="center"/>
    </xf>
    <xf numFmtId="164" fontId="0" fillId="0" borderId="80" xfId="0" applyNumberFormat="1" applyFont="1" applyBorder="1" applyAlignment="1">
      <alignment horizontal="center"/>
    </xf>
    <xf numFmtId="164" fontId="0" fillId="0" borderId="71" xfId="0" applyNumberFormat="1" applyFont="1" applyBorder="1" applyAlignment="1">
      <alignment horizont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0" fillId="0" borderId="83" xfId="0" applyBorder="1" applyAlignment="1">
      <alignment horizontal="center"/>
    </xf>
    <xf numFmtId="1" fontId="0" fillId="0" borderId="84" xfId="0" applyNumberFormat="1" applyBorder="1" applyAlignment="1">
      <alignment horizontal="left"/>
    </xf>
    <xf numFmtId="0" fontId="0" fillId="0" borderId="85" xfId="0" applyBorder="1" applyAlignment="1">
      <alignment horizontal="center"/>
    </xf>
    <xf numFmtId="1" fontId="0" fillId="0" borderId="86" xfId="0" applyNumberFormat="1" applyBorder="1" applyAlignment="1">
      <alignment horizontal="left"/>
    </xf>
    <xf numFmtId="0" fontId="0" fillId="0" borderId="87" xfId="0" applyBorder="1" applyAlignment="1">
      <alignment horizontal="center"/>
    </xf>
    <xf numFmtId="1" fontId="0" fillId="0" borderId="88" xfId="0" applyNumberFormat="1" applyBorder="1" applyAlignment="1">
      <alignment horizontal="left"/>
    </xf>
    <xf numFmtId="0" fontId="7" fillId="0" borderId="89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164" fontId="0" fillId="0" borderId="81" xfId="0" applyNumberFormat="1" applyBorder="1" applyAlignment="1">
      <alignment horizontal="center"/>
    </xf>
    <xf numFmtId="164" fontId="0" fillId="0" borderId="81" xfId="0" applyNumberFormat="1" applyFont="1" applyBorder="1" applyAlignment="1">
      <alignment horizontal="center"/>
    </xf>
    <xf numFmtId="1" fontId="0" fillId="0" borderId="90" xfId="0" applyNumberFormat="1" applyBorder="1" applyAlignment="1">
      <alignment/>
    </xf>
    <xf numFmtId="1" fontId="0" fillId="0" borderId="91" xfId="0" applyNumberFormat="1" applyBorder="1" applyAlignment="1">
      <alignment/>
    </xf>
    <xf numFmtId="1" fontId="0" fillId="0" borderId="89" xfId="0" applyNumberFormat="1" applyBorder="1" applyAlignment="1">
      <alignment/>
    </xf>
    <xf numFmtId="1" fontId="84" fillId="0" borderId="67" xfId="0" applyNumberFormat="1" applyFont="1" applyBorder="1" applyAlignment="1">
      <alignment horizontal="center" vertical="center"/>
    </xf>
    <xf numFmtId="1" fontId="21" fillId="0" borderId="68" xfId="0" applyNumberFormat="1" applyFont="1" applyBorder="1" applyAlignment="1">
      <alignment horizontal="center" vertical="center"/>
    </xf>
    <xf numFmtId="1" fontId="22" fillId="0" borderId="67" xfId="0" applyNumberFormat="1" applyFont="1" applyBorder="1" applyAlignment="1">
      <alignment horizontal="center" vertical="center"/>
    </xf>
    <xf numFmtId="1" fontId="84" fillId="0" borderId="68" xfId="0" applyNumberFormat="1" applyFont="1" applyBorder="1" applyAlignment="1">
      <alignment horizontal="center" vertical="center"/>
    </xf>
    <xf numFmtId="1" fontId="22" fillId="0" borderId="68" xfId="0" applyNumberFormat="1" applyFont="1" applyBorder="1" applyAlignment="1">
      <alignment horizontal="center" vertical="center"/>
    </xf>
    <xf numFmtId="1" fontId="85" fillId="0" borderId="67" xfId="0" applyNumberFormat="1" applyFont="1" applyBorder="1" applyAlignment="1">
      <alignment horizontal="center" vertical="center"/>
    </xf>
    <xf numFmtId="1" fontId="21" fillId="0" borderId="67" xfId="0" applyNumberFormat="1" applyFont="1" applyBorder="1" applyAlignment="1">
      <alignment horizontal="center" vertical="center"/>
    </xf>
    <xf numFmtId="1" fontId="22" fillId="0" borderId="67" xfId="0" applyNumberFormat="1" applyFont="1" applyBorder="1" applyAlignment="1">
      <alignment horizontal="center" vertical="center"/>
    </xf>
    <xf numFmtId="1" fontId="21" fillId="0" borderId="68" xfId="0" applyNumberFormat="1" applyFont="1" applyBorder="1" applyAlignment="1">
      <alignment horizontal="center" vertical="center"/>
    </xf>
    <xf numFmtId="1" fontId="24" fillId="0" borderId="67" xfId="0" applyNumberFormat="1" applyFont="1" applyBorder="1" applyAlignment="1">
      <alignment horizontal="center" vertical="center"/>
    </xf>
    <xf numFmtId="1" fontId="21" fillId="0" borderId="67" xfId="0" applyNumberFormat="1" applyFont="1" applyBorder="1" applyAlignment="1">
      <alignment horizontal="center" vertical="center"/>
    </xf>
    <xf numFmtId="1" fontId="84" fillId="0" borderId="68" xfId="0" applyNumberFormat="1" applyFont="1" applyBorder="1" applyAlignment="1">
      <alignment horizontal="center" vertical="center"/>
    </xf>
    <xf numFmtId="1" fontId="22" fillId="0" borderId="68" xfId="0" applyNumberFormat="1" applyFont="1" applyBorder="1" applyAlignment="1">
      <alignment horizontal="center" vertical="center"/>
    </xf>
    <xf numFmtId="1" fontId="84" fillId="0" borderId="67" xfId="0" applyNumberFormat="1" applyFont="1" applyBorder="1" applyAlignment="1">
      <alignment horizontal="center" vertical="center"/>
    </xf>
    <xf numFmtId="1" fontId="86" fillId="0" borderId="67" xfId="0" applyNumberFormat="1" applyFont="1" applyBorder="1" applyAlignment="1">
      <alignment horizontal="center" vertical="center"/>
    </xf>
    <xf numFmtId="1" fontId="22" fillId="0" borderId="71" xfId="0" applyNumberFormat="1" applyFont="1" applyBorder="1" applyAlignment="1">
      <alignment horizontal="center" vertical="center"/>
    </xf>
    <xf numFmtId="1" fontId="86" fillId="0" borderId="68" xfId="0" applyNumberFormat="1" applyFont="1" applyBorder="1" applyAlignment="1">
      <alignment horizontal="center" vertical="center"/>
    </xf>
    <xf numFmtId="1" fontId="25" fillId="0" borderId="67" xfId="0" applyNumberFormat="1" applyFont="1" applyBorder="1" applyAlignment="1">
      <alignment horizontal="center" vertical="center"/>
    </xf>
    <xf numFmtId="1" fontId="26" fillId="0" borderId="68" xfId="0" applyNumberFormat="1" applyFont="1" applyBorder="1" applyAlignment="1">
      <alignment horizontal="center" vertical="center"/>
    </xf>
    <xf numFmtId="1" fontId="25" fillId="0" borderId="68" xfId="0" applyNumberFormat="1" applyFont="1" applyBorder="1" applyAlignment="1">
      <alignment horizontal="center" vertical="center"/>
    </xf>
    <xf numFmtId="1" fontId="27" fillId="0" borderId="68" xfId="0" applyNumberFormat="1" applyFont="1" applyBorder="1" applyAlignment="1">
      <alignment horizontal="center" vertical="center"/>
    </xf>
    <xf numFmtId="1" fontId="27" fillId="0" borderId="67" xfId="0" applyNumberFormat="1" applyFont="1" applyBorder="1" applyAlignment="1">
      <alignment horizontal="center" vertical="center"/>
    </xf>
    <xf numFmtId="1" fontId="23" fillId="0" borderId="60" xfId="0" applyNumberFormat="1" applyFont="1" applyBorder="1" applyAlignment="1">
      <alignment horizontal="center" vertical="center"/>
    </xf>
    <xf numFmtId="1" fontId="22" fillId="0" borderId="60" xfId="0" applyNumberFormat="1" applyFont="1" applyBorder="1" applyAlignment="1">
      <alignment horizontal="center" vertical="center"/>
    </xf>
    <xf numFmtId="1" fontId="22" fillId="0" borderId="69" xfId="0" applyNumberFormat="1" applyFont="1" applyBorder="1" applyAlignment="1">
      <alignment horizontal="center" vertical="center"/>
    </xf>
    <xf numFmtId="1" fontId="23" fillId="0" borderId="69" xfId="0" applyNumberFormat="1" applyFont="1" applyBorder="1" applyAlignment="1">
      <alignment horizontal="center" vertical="center"/>
    </xf>
    <xf numFmtId="1" fontId="5" fillId="0" borderId="69" xfId="0" applyNumberFormat="1" applyFont="1" applyBorder="1" applyAlignment="1">
      <alignment horizontal="center" vertical="center"/>
    </xf>
    <xf numFmtId="1" fontId="84" fillId="0" borderId="72" xfId="0" applyNumberFormat="1" applyFont="1" applyBorder="1" applyAlignment="1">
      <alignment horizontal="center" vertical="center"/>
    </xf>
    <xf numFmtId="164" fontId="0" fillId="0" borderId="92" xfId="0" applyNumberFormat="1" applyFont="1" applyBorder="1" applyAlignment="1">
      <alignment horizontal="center" vertical="center"/>
    </xf>
    <xf numFmtId="1" fontId="0" fillId="0" borderId="93" xfId="0" applyNumberFormat="1" applyFont="1" applyBorder="1" applyAlignment="1">
      <alignment horizontal="center" vertical="center"/>
    </xf>
    <xf numFmtId="1" fontId="0" fillId="0" borderId="92" xfId="0" applyNumberFormat="1" applyFont="1" applyBorder="1" applyAlignment="1">
      <alignment horizontal="center" vertical="center"/>
    </xf>
    <xf numFmtId="49" fontId="0" fillId="0" borderId="94" xfId="0" applyNumberFormat="1" applyFont="1" applyBorder="1" applyAlignment="1">
      <alignment horizontal="center" vertical="center"/>
    </xf>
    <xf numFmtId="1" fontId="0" fillId="0" borderId="94" xfId="0" applyNumberFormat="1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87" fillId="0" borderId="24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8" fillId="41" borderId="23" xfId="0" applyFont="1" applyFill="1" applyBorder="1" applyAlignment="1">
      <alignment horizontal="center" vertical="center"/>
    </xf>
    <xf numFmtId="0" fontId="8" fillId="41" borderId="25" xfId="0" applyFont="1" applyFill="1" applyBorder="1" applyAlignment="1">
      <alignment horizontal="center" vertical="center"/>
    </xf>
    <xf numFmtId="1" fontId="23" fillId="0" borderId="67" xfId="0" applyNumberFormat="1" applyFont="1" applyBorder="1" applyAlignment="1">
      <alignment horizontal="center" vertical="center"/>
    </xf>
    <xf numFmtId="1" fontId="84" fillId="0" borderId="69" xfId="0" applyNumberFormat="1" applyFont="1" applyBorder="1" applyAlignment="1">
      <alignment horizontal="center" vertical="center"/>
    </xf>
    <xf numFmtId="0" fontId="7" fillId="25" borderId="44" xfId="0" applyFont="1" applyFill="1" applyBorder="1" applyAlignment="1">
      <alignment horizontal="left" vertical="center" indent="1"/>
    </xf>
    <xf numFmtId="0" fontId="7" fillId="44" borderId="28" xfId="0" applyFont="1" applyFill="1" applyBorder="1" applyAlignment="1">
      <alignment horizontal="left" vertical="center" inden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37" borderId="23" xfId="0" applyNumberFormat="1" applyFont="1" applyFill="1" applyBorder="1" applyAlignment="1">
      <alignment horizontal="center" vertical="center"/>
    </xf>
    <xf numFmtId="164" fontId="0" fillId="37" borderId="24" xfId="0" applyNumberFormat="1" applyFont="1" applyFill="1" applyBorder="1" applyAlignment="1">
      <alignment horizontal="center" vertical="center"/>
    </xf>
    <xf numFmtId="164" fontId="0" fillId="37" borderId="25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164" fontId="88" fillId="0" borderId="95" xfId="0" applyNumberFormat="1" applyFont="1" applyBorder="1" applyAlignment="1">
      <alignment horizontal="center"/>
    </xf>
    <xf numFmtId="1" fontId="88" fillId="0" borderId="96" xfId="0" applyNumberFormat="1" applyFont="1" applyBorder="1" applyAlignment="1">
      <alignment horizontal="center"/>
    </xf>
    <xf numFmtId="164" fontId="88" fillId="0" borderId="97" xfId="0" applyNumberFormat="1" applyFont="1" applyBorder="1" applyAlignment="1">
      <alignment horizontal="center"/>
    </xf>
    <xf numFmtId="0" fontId="88" fillId="0" borderId="98" xfId="0" applyFont="1" applyBorder="1" applyAlignment="1">
      <alignment horizontal="center"/>
    </xf>
    <xf numFmtId="164" fontId="88" fillId="0" borderId="99" xfId="0" applyNumberFormat="1" applyFont="1" applyBorder="1" applyAlignment="1">
      <alignment horizontal="center"/>
    </xf>
    <xf numFmtId="0" fontId="89" fillId="0" borderId="100" xfId="0" applyFont="1" applyBorder="1" applyAlignment="1">
      <alignment/>
    </xf>
    <xf numFmtId="0" fontId="64" fillId="0" borderId="0" xfId="47" applyFont="1">
      <alignment/>
      <protection/>
    </xf>
    <xf numFmtId="0" fontId="64" fillId="0" borderId="0" xfId="47" applyFont="1" applyAlignment="1">
      <alignment horizontal="left" indent="1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5" fontId="30" fillId="0" borderId="0" xfId="39" applyNumberFormat="1" applyFont="1" applyFill="1" applyBorder="1" applyAlignment="1" applyProtection="1">
      <alignment/>
      <protection/>
    </xf>
    <xf numFmtId="0" fontId="31" fillId="0" borderId="101" xfId="0" applyFont="1" applyBorder="1" applyAlignment="1">
      <alignment horizontal="left"/>
    </xf>
    <xf numFmtId="0" fontId="32" fillId="0" borderId="101" xfId="0" applyFont="1" applyBorder="1" applyAlignment="1">
      <alignment/>
    </xf>
    <xf numFmtId="165" fontId="33" fillId="0" borderId="101" xfId="39" applyNumberFormat="1" applyFont="1" applyFill="1" applyBorder="1" applyAlignment="1" applyProtection="1">
      <alignment/>
      <protection/>
    </xf>
    <xf numFmtId="1" fontId="31" fillId="0" borderId="101" xfId="0" applyNumberFormat="1" applyFont="1" applyBorder="1" applyAlignment="1">
      <alignment/>
    </xf>
    <xf numFmtId="165" fontId="30" fillId="0" borderId="101" xfId="39" applyNumberFormat="1" applyFont="1" applyFill="1" applyBorder="1" applyAlignment="1" applyProtection="1">
      <alignment/>
      <protection/>
    </xf>
    <xf numFmtId="0" fontId="31" fillId="0" borderId="101" xfId="0" applyFont="1" applyBorder="1" applyAlignment="1">
      <alignment/>
    </xf>
    <xf numFmtId="0" fontId="1" fillId="0" borderId="0" xfId="47" applyFont="1" applyFill="1" applyAlignment="1">
      <alignment horizontal="left" indent="1"/>
      <protection/>
    </xf>
    <xf numFmtId="0" fontId="64" fillId="0" borderId="0" xfId="47" applyFont="1" applyFill="1">
      <alignment/>
      <protection/>
    </xf>
    <xf numFmtId="0" fontId="1" fillId="0" borderId="0" xfId="47" applyFont="1" applyFill="1">
      <alignment/>
      <protection/>
    </xf>
    <xf numFmtId="0" fontId="64" fillId="0" borderId="0" xfId="47" applyFont="1" applyFill="1" applyAlignment="1">
      <alignment horizontal="left" indent="1"/>
      <protection/>
    </xf>
    <xf numFmtId="0" fontId="64" fillId="0" borderId="102" xfId="47" applyFont="1" applyBorder="1" applyAlignment="1">
      <alignment horizontal="left" textRotation="90"/>
      <protection/>
    </xf>
    <xf numFmtId="0" fontId="1" fillId="0" borderId="102" xfId="47" applyFont="1" applyBorder="1" applyAlignment="1">
      <alignment horizontal="left" textRotation="90"/>
      <protection/>
    </xf>
    <xf numFmtId="0" fontId="1" fillId="0" borderId="103" xfId="47" applyFont="1" applyBorder="1" applyAlignment="1">
      <alignment horizontal="center" textRotation="90"/>
      <protection/>
    </xf>
    <xf numFmtId="0" fontId="64" fillId="0" borderId="103" xfId="47" applyFont="1" applyBorder="1" applyAlignment="1">
      <alignment horizontal="center" textRotation="90"/>
      <protection/>
    </xf>
    <xf numFmtId="0" fontId="64" fillId="0" borderId="104" xfId="47" applyFont="1" applyBorder="1">
      <alignment/>
      <protection/>
    </xf>
    <xf numFmtId="0" fontId="64" fillId="0" borderId="105" xfId="47" applyFont="1" applyBorder="1">
      <alignment/>
      <protection/>
    </xf>
    <xf numFmtId="0" fontId="64" fillId="0" borderId="106" xfId="47" applyFont="1" applyBorder="1">
      <alignment/>
      <protection/>
    </xf>
    <xf numFmtId="0" fontId="64" fillId="0" borderId="107" xfId="47" applyFont="1" applyBorder="1" applyAlignment="1">
      <alignment horizontal="left" indent="1"/>
      <protection/>
    </xf>
    <xf numFmtId="0" fontId="64" fillId="0" borderId="108" xfId="47" applyFont="1" applyBorder="1">
      <alignment/>
      <protection/>
    </xf>
    <xf numFmtId="166" fontId="64" fillId="0" borderId="108" xfId="47" applyNumberFormat="1" applyFont="1" applyBorder="1">
      <alignment/>
      <protection/>
    </xf>
    <xf numFmtId="165" fontId="31" fillId="0" borderId="0" xfId="39" applyNumberFormat="1" applyFont="1" applyFill="1" applyBorder="1" applyAlignment="1" applyProtection="1">
      <alignment/>
      <protection/>
    </xf>
    <xf numFmtId="165" fontId="0" fillId="0" borderId="0" xfId="39" applyNumberFormat="1" applyFont="1" applyFill="1" applyBorder="1" applyAlignment="1" applyProtection="1">
      <alignment/>
      <protection/>
    </xf>
    <xf numFmtId="0" fontId="64" fillId="0" borderId="109" xfId="47" applyFont="1" applyBorder="1" applyAlignment="1">
      <alignment horizontal="left" indent="1"/>
      <protection/>
    </xf>
    <xf numFmtId="0" fontId="64" fillId="0" borderId="110" xfId="47" applyFont="1" applyBorder="1">
      <alignment/>
      <protection/>
    </xf>
    <xf numFmtId="166" fontId="64" fillId="0" borderId="111" xfId="47" applyNumberFormat="1" applyFont="1" applyBorder="1">
      <alignment/>
      <protection/>
    </xf>
    <xf numFmtId="0" fontId="64" fillId="0" borderId="112" xfId="47" applyFont="1" applyBorder="1" applyAlignment="1">
      <alignment horizontal="left" indent="1"/>
      <protection/>
    </xf>
    <xf numFmtId="0" fontId="64" fillId="0" borderId="113" xfId="47" applyFont="1" applyBorder="1">
      <alignment/>
      <protection/>
    </xf>
    <xf numFmtId="0" fontId="64" fillId="0" borderId="114" xfId="47" applyFont="1" applyBorder="1">
      <alignment/>
      <protection/>
    </xf>
    <xf numFmtId="166" fontId="64" fillId="0" borderId="115" xfId="47" applyNumberFormat="1" applyFont="1" applyBorder="1">
      <alignment/>
      <protection/>
    </xf>
    <xf numFmtId="0" fontId="64" fillId="0" borderId="116" xfId="47" applyFont="1" applyBorder="1">
      <alignment/>
      <protection/>
    </xf>
    <xf numFmtId="0" fontId="64" fillId="0" borderId="117" xfId="47" applyFont="1" applyFill="1" applyBorder="1">
      <alignment/>
      <protection/>
    </xf>
    <xf numFmtId="0" fontId="64" fillId="0" borderId="118" xfId="47" applyFont="1" applyFill="1" applyBorder="1">
      <alignment/>
      <protection/>
    </xf>
    <xf numFmtId="0" fontId="64" fillId="0" borderId="119" xfId="47" applyFont="1" applyFill="1" applyBorder="1">
      <alignment/>
      <protection/>
    </xf>
    <xf numFmtId="0" fontId="65" fillId="0" borderId="117" xfId="47" applyFont="1" applyFill="1" applyBorder="1">
      <alignment/>
      <protection/>
    </xf>
    <xf numFmtId="0" fontId="13" fillId="0" borderId="68" xfId="0" applyFont="1" applyBorder="1" applyAlignment="1">
      <alignment horizontal="left" vertical="center"/>
    </xf>
    <xf numFmtId="1" fontId="85" fillId="0" borderId="68" xfId="0" applyNumberFormat="1" applyFont="1" applyBorder="1" applyAlignment="1">
      <alignment horizontal="center" vertical="center"/>
    </xf>
    <xf numFmtId="1" fontId="85" fillId="0" borderId="60" xfId="0" applyNumberFormat="1" applyFont="1" applyBorder="1" applyAlignment="1">
      <alignment horizontal="center" vertical="center"/>
    </xf>
    <xf numFmtId="0" fontId="7" fillId="41" borderId="34" xfId="0" applyFont="1" applyFill="1" applyBorder="1" applyAlignment="1">
      <alignment horizontal="left" vertical="center" indent="1"/>
    </xf>
    <xf numFmtId="49" fontId="0" fillId="0" borderId="94" xfId="0" applyNumberFormat="1" applyBorder="1" applyAlignment="1">
      <alignment horizontal="center" vertical="center"/>
    </xf>
    <xf numFmtId="1" fontId="90" fillId="0" borderId="71" xfId="0" applyNumberFormat="1" applyFont="1" applyBorder="1" applyAlignment="1">
      <alignment horizontal="center" vertical="center"/>
    </xf>
    <xf numFmtId="1" fontId="85" fillId="0" borderId="72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17" fillId="0" borderId="120" xfId="0" applyFont="1" applyFill="1" applyBorder="1" applyAlignment="1">
      <alignment horizontal="center" vertical="center"/>
    </xf>
    <xf numFmtId="0" fontId="65" fillId="0" borderId="118" xfId="47" applyFont="1" applyFill="1" applyBorder="1">
      <alignment/>
      <protection/>
    </xf>
    <xf numFmtId="1" fontId="90" fillId="0" borderId="68" xfId="0" applyNumberFormat="1" applyFont="1" applyBorder="1" applyAlignment="1">
      <alignment horizontal="center" vertical="center"/>
    </xf>
    <xf numFmtId="1" fontId="85" fillId="0" borderId="69" xfId="0" applyNumberFormat="1" applyFont="1" applyBorder="1" applyAlignment="1">
      <alignment horizontal="center" vertical="center"/>
    </xf>
    <xf numFmtId="0" fontId="62" fillId="0" borderId="117" xfId="47" applyFont="1" applyFill="1" applyBorder="1">
      <alignment/>
      <protection/>
    </xf>
    <xf numFmtId="1" fontId="0" fillId="0" borderId="93" xfId="0" applyNumberFormat="1" applyBorder="1" applyAlignment="1">
      <alignment horizontal="center" vertical="center"/>
    </xf>
    <xf numFmtId="49" fontId="0" fillId="0" borderId="92" xfId="0" applyNumberFormat="1" applyBorder="1" applyAlignment="1">
      <alignment horizontal="center" vertical="center"/>
    </xf>
    <xf numFmtId="0" fontId="62" fillId="0" borderId="118" xfId="47" applyFont="1" applyFill="1" applyBorder="1">
      <alignment/>
      <protection/>
    </xf>
    <xf numFmtId="0" fontId="64" fillId="0" borderId="117" xfId="47" applyFont="1" applyFill="1" applyBorder="1" applyAlignment="1">
      <alignment horizontal="right"/>
      <protection/>
    </xf>
    <xf numFmtId="0" fontId="8" fillId="0" borderId="120" xfId="0" applyFont="1" applyFill="1" applyBorder="1" applyAlignment="1">
      <alignment vertical="center"/>
    </xf>
    <xf numFmtId="0" fontId="8" fillId="0" borderId="121" xfId="0" applyFont="1" applyFill="1" applyBorder="1" applyAlignment="1">
      <alignment vertical="center"/>
    </xf>
    <xf numFmtId="0" fontId="8" fillId="0" borderId="122" xfId="0" applyFont="1" applyFill="1" applyBorder="1" applyAlignment="1">
      <alignment vertical="center"/>
    </xf>
    <xf numFmtId="164" fontId="0" fillId="0" borderId="123" xfId="0" applyNumberFormat="1" applyFont="1" applyBorder="1" applyAlignment="1">
      <alignment horizontal="center" vertical="center"/>
    </xf>
    <xf numFmtId="164" fontId="0" fillId="0" borderId="124" xfId="0" applyNumberFormat="1" applyFont="1" applyBorder="1" applyAlignment="1">
      <alignment horizontal="center" vertical="center"/>
    </xf>
    <xf numFmtId="0" fontId="8" fillId="41" borderId="17" xfId="0" applyFont="1" applyFill="1" applyBorder="1" applyAlignment="1">
      <alignment horizontal="center" vertical="center"/>
    </xf>
    <xf numFmtId="0" fontId="8" fillId="41" borderId="19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37" borderId="23" xfId="0" applyNumberFormat="1" applyFont="1" applyFill="1" applyBorder="1" applyAlignment="1">
      <alignment horizontal="center" vertical="center"/>
    </xf>
    <xf numFmtId="164" fontId="0" fillId="37" borderId="24" xfId="0" applyNumberFormat="1" applyFont="1" applyFill="1" applyBorder="1" applyAlignment="1">
      <alignment horizontal="center" vertical="center"/>
    </xf>
    <xf numFmtId="164" fontId="4" fillId="37" borderId="24" xfId="0" applyNumberFormat="1" applyFont="1" applyFill="1" applyBorder="1" applyAlignment="1">
      <alignment horizontal="center" vertical="center"/>
    </xf>
    <xf numFmtId="164" fontId="0" fillId="37" borderId="25" xfId="0" applyNumberFormat="1" applyFont="1" applyFill="1" applyBorder="1" applyAlignment="1">
      <alignment horizontal="center" vertical="center"/>
    </xf>
    <xf numFmtId="164" fontId="0" fillId="37" borderId="26" xfId="0" applyNumberFormat="1" applyFont="1" applyFill="1" applyBorder="1" applyAlignment="1">
      <alignment horizontal="center" vertical="center"/>
    </xf>
    <xf numFmtId="164" fontId="0" fillId="41" borderId="24" xfId="0" applyNumberFormat="1" applyFont="1" applyFill="1" applyBorder="1" applyAlignment="1">
      <alignment horizontal="center" vertical="center"/>
    </xf>
    <xf numFmtId="164" fontId="0" fillId="37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65" fillId="0" borderId="117" xfId="47" applyFont="1" applyFill="1" applyBorder="1" applyAlignment="1">
      <alignment horizontal="right"/>
      <protection/>
    </xf>
    <xf numFmtId="164" fontId="0" fillId="0" borderId="93" xfId="0" applyNumberFormat="1" applyFont="1" applyBorder="1" applyAlignment="1">
      <alignment horizontal="center" vertical="center"/>
    </xf>
    <xf numFmtId="0" fontId="90" fillId="0" borderId="68" xfId="0" applyFont="1" applyBorder="1" applyAlignment="1">
      <alignment horizontal="center" vertical="center"/>
    </xf>
    <xf numFmtId="164" fontId="0" fillId="0" borderId="125" xfId="0" applyNumberFormat="1" applyFont="1" applyBorder="1" applyAlignment="1">
      <alignment horizontal="center"/>
    </xf>
    <xf numFmtId="1" fontId="90" fillId="0" borderId="67" xfId="0" applyNumberFormat="1" applyFont="1" applyBorder="1" applyAlignment="1">
      <alignment horizontal="center" vertical="center"/>
    </xf>
    <xf numFmtId="0" fontId="64" fillId="0" borderId="126" xfId="47" applyFont="1" applyFill="1" applyBorder="1">
      <alignment/>
      <protection/>
    </xf>
    <xf numFmtId="0" fontId="62" fillId="0" borderId="126" xfId="47" applyFont="1" applyFill="1" applyBorder="1">
      <alignment/>
      <protection/>
    </xf>
    <xf numFmtId="0" fontId="64" fillId="0" borderId="126" xfId="47" applyFont="1" applyFill="1" applyBorder="1" applyAlignment="1">
      <alignment horizontal="right"/>
      <protection/>
    </xf>
    <xf numFmtId="0" fontId="64" fillId="0" borderId="127" xfId="47" applyFont="1" applyFill="1" applyBorder="1">
      <alignment/>
      <protection/>
    </xf>
    <xf numFmtId="0" fontId="64" fillId="0" borderId="128" xfId="47" applyFont="1" applyBorder="1" applyAlignment="1">
      <alignment horizontal="left" indent="1"/>
      <protection/>
    </xf>
    <xf numFmtId="0" fontId="64" fillId="0" borderId="115" xfId="47" applyFont="1" applyBorder="1">
      <alignment/>
      <protection/>
    </xf>
    <xf numFmtId="0" fontId="64" fillId="0" borderId="129" xfId="47" applyFont="1" applyFill="1" applyBorder="1">
      <alignment/>
      <protection/>
    </xf>
    <xf numFmtId="0" fontId="64" fillId="0" borderId="130" xfId="47" applyFont="1" applyBorder="1">
      <alignment/>
      <protection/>
    </xf>
    <xf numFmtId="0" fontId="13" fillId="0" borderId="131" xfId="0" applyFont="1" applyBorder="1" applyAlignment="1">
      <alignment horizontal="center" vertical="center"/>
    </xf>
    <xf numFmtId="164" fontId="0" fillId="0" borderId="132" xfId="0" applyNumberFormat="1" applyFont="1" applyBorder="1" applyAlignment="1">
      <alignment horizontal="center"/>
    </xf>
    <xf numFmtId="1" fontId="84" fillId="0" borderId="71" xfId="0" applyNumberFormat="1" applyFont="1" applyBorder="1" applyAlignment="1">
      <alignment horizontal="center" vertical="center"/>
    </xf>
    <xf numFmtId="0" fontId="16" fillId="37" borderId="35" xfId="0" applyFont="1" applyFill="1" applyBorder="1" applyAlignment="1">
      <alignment horizontal="left" vertical="center" indent="1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7" fillId="0" borderId="37" xfId="0" applyFont="1" applyFill="1" applyBorder="1" applyAlignment="1">
      <alignment horizontal="center" vertical="center"/>
    </xf>
    <xf numFmtId="0" fontId="16" fillId="37" borderId="133" xfId="0" applyFont="1" applyFill="1" applyBorder="1" applyAlignment="1">
      <alignment horizontal="left" vertical="center" indent="1"/>
    </xf>
    <xf numFmtId="0" fontId="16" fillId="0" borderId="133" xfId="0" applyFont="1" applyFill="1" applyBorder="1" applyAlignment="1">
      <alignment horizontal="left" vertical="center" indent="1"/>
    </xf>
    <xf numFmtId="0" fontId="16" fillId="0" borderId="35" xfId="0" applyFont="1" applyFill="1" applyBorder="1" applyAlignment="1">
      <alignment horizontal="left" vertical="center" indent="1"/>
    </xf>
    <xf numFmtId="0" fontId="17" fillId="13" borderId="24" xfId="0" applyFont="1" applyFill="1" applyBorder="1" applyAlignment="1">
      <alignment horizontal="center" vertical="center"/>
    </xf>
    <xf numFmtId="0" fontId="0" fillId="44" borderId="23" xfId="0" applyFont="1" applyFill="1" applyBorder="1" applyAlignment="1">
      <alignment horizontal="center" vertical="center"/>
    </xf>
    <xf numFmtId="0" fontId="0" fillId="44" borderId="24" xfId="0" applyFont="1" applyFill="1" applyBorder="1" applyAlignment="1">
      <alignment horizontal="center" vertical="center"/>
    </xf>
    <xf numFmtId="0" fontId="4" fillId="44" borderId="24" xfId="0" applyFont="1" applyFill="1" applyBorder="1" applyAlignment="1">
      <alignment horizontal="center" vertical="center"/>
    </xf>
    <xf numFmtId="0" fontId="0" fillId="44" borderId="25" xfId="0" applyFont="1" applyFill="1" applyBorder="1" applyAlignment="1">
      <alignment horizontal="center" vertical="center"/>
    </xf>
    <xf numFmtId="0" fontId="0" fillId="42" borderId="47" xfId="0" applyFont="1" applyFill="1" applyBorder="1" applyAlignment="1">
      <alignment horizontal="center" vertical="center"/>
    </xf>
    <xf numFmtId="0" fontId="4" fillId="42" borderId="47" xfId="0" applyFont="1" applyFill="1" applyBorder="1" applyAlignment="1">
      <alignment horizontal="center" vertical="center"/>
    </xf>
    <xf numFmtId="0" fontId="0" fillId="42" borderId="48" xfId="0" applyFont="1" applyFill="1" applyBorder="1" applyAlignment="1">
      <alignment horizontal="center" vertical="center"/>
    </xf>
    <xf numFmtId="0" fontId="0" fillId="42" borderId="46" xfId="0" applyFont="1" applyFill="1" applyBorder="1" applyAlignment="1">
      <alignment horizontal="center" vertical="center"/>
    </xf>
    <xf numFmtId="0" fontId="17" fillId="13" borderId="37" xfId="0" applyFont="1" applyFill="1" applyBorder="1" applyAlignment="1">
      <alignment horizontal="center" vertical="center"/>
    </xf>
    <xf numFmtId="0" fontId="17" fillId="45" borderId="24" xfId="0" applyFont="1" applyFill="1" applyBorder="1" applyAlignment="1">
      <alignment horizontal="center" vertical="center"/>
    </xf>
    <xf numFmtId="0" fontId="17" fillId="45" borderId="37" xfId="0" applyFont="1" applyFill="1" applyBorder="1" applyAlignment="1">
      <alignment horizontal="center" vertical="center"/>
    </xf>
    <xf numFmtId="0" fontId="0" fillId="41" borderId="17" xfId="0" applyFont="1" applyFill="1" applyBorder="1" applyAlignment="1">
      <alignment horizontal="center" vertical="center"/>
    </xf>
    <xf numFmtId="0" fontId="0" fillId="41" borderId="18" xfId="0" applyFont="1" applyFill="1" applyBorder="1" applyAlignment="1">
      <alignment horizontal="center" vertical="center"/>
    </xf>
    <xf numFmtId="0" fontId="4" fillId="41" borderId="18" xfId="0" applyFont="1" applyFill="1" applyBorder="1" applyAlignment="1">
      <alignment horizontal="center" vertical="center"/>
    </xf>
    <xf numFmtId="0" fontId="0" fillId="41" borderId="19" xfId="0" applyFont="1" applyFill="1" applyBorder="1" applyAlignment="1">
      <alignment horizontal="center" vertical="center"/>
    </xf>
    <xf numFmtId="164" fontId="88" fillId="0" borderId="81" xfId="0" applyNumberFormat="1" applyFont="1" applyBorder="1" applyAlignment="1">
      <alignment horizontal="center"/>
    </xf>
    <xf numFmtId="0" fontId="39" fillId="0" borderId="68" xfId="0" applyFont="1" applyBorder="1" applyAlignment="1">
      <alignment horizontal="center" vertical="center"/>
    </xf>
    <xf numFmtId="0" fontId="91" fillId="0" borderId="68" xfId="0" applyFont="1" applyBorder="1" applyAlignment="1">
      <alignment horizontal="center" vertical="center"/>
    </xf>
    <xf numFmtId="1" fontId="21" fillId="0" borderId="69" xfId="0" applyNumberFormat="1" applyFont="1" applyBorder="1" applyAlignment="1">
      <alignment horizontal="center" vertical="center"/>
    </xf>
    <xf numFmtId="0" fontId="0" fillId="43" borderId="18" xfId="0" applyFont="1" applyFill="1" applyBorder="1" applyAlignment="1">
      <alignment horizontal="center" vertical="center"/>
    </xf>
    <xf numFmtId="0" fontId="4" fillId="43" borderId="18" xfId="0" applyFont="1" applyFill="1" applyBorder="1" applyAlignment="1">
      <alignment horizontal="center" vertical="center"/>
    </xf>
    <xf numFmtId="0" fontId="0" fillId="43" borderId="17" xfId="0" applyFont="1" applyFill="1" applyBorder="1" applyAlignment="1">
      <alignment horizontal="center" vertical="center"/>
    </xf>
    <xf numFmtId="0" fontId="0" fillId="43" borderId="19" xfId="0" applyFont="1" applyFill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17" fillId="46" borderId="37" xfId="0" applyFont="1" applyFill="1" applyBorder="1" applyAlignment="1">
      <alignment horizontal="center" vertical="center"/>
    </xf>
    <xf numFmtId="0" fontId="17" fillId="46" borderId="24" xfId="0" applyFont="1" applyFill="1" applyBorder="1" applyAlignment="1">
      <alignment horizontal="center" vertical="center"/>
    </xf>
    <xf numFmtId="0" fontId="4" fillId="45" borderId="24" xfId="0" applyFont="1" applyFill="1" applyBorder="1" applyAlignment="1">
      <alignment horizontal="center" vertical="center"/>
    </xf>
    <xf numFmtId="0" fontId="0" fillId="45" borderId="25" xfId="0" applyFont="1" applyFill="1" applyBorder="1" applyAlignment="1">
      <alignment horizontal="center" vertical="center"/>
    </xf>
    <xf numFmtId="0" fontId="0" fillId="45" borderId="23" xfId="0" applyFont="1" applyFill="1" applyBorder="1" applyAlignment="1">
      <alignment horizontal="center" vertical="center"/>
    </xf>
    <xf numFmtId="0" fontId="8" fillId="41" borderId="33" xfId="0" applyFont="1" applyFill="1" applyBorder="1" applyAlignment="1">
      <alignment horizontal="center" vertical="center"/>
    </xf>
    <xf numFmtId="164" fontId="0" fillId="0" borderId="134" xfId="0" applyNumberFormat="1" applyFont="1" applyBorder="1" applyAlignment="1">
      <alignment horizontal="center" vertical="center"/>
    </xf>
    <xf numFmtId="1" fontId="26" fillId="0" borderId="67" xfId="0" applyNumberFormat="1" applyFont="1" applyBorder="1" applyAlignment="1">
      <alignment horizontal="center" vertical="center"/>
    </xf>
    <xf numFmtId="1" fontId="84" fillId="0" borderId="60" xfId="0" applyNumberFormat="1" applyFont="1" applyBorder="1" applyAlignment="1">
      <alignment horizontal="center" vertical="center"/>
    </xf>
    <xf numFmtId="0" fontId="17" fillId="45" borderId="18" xfId="0" applyFont="1" applyFill="1" applyBorder="1" applyAlignment="1">
      <alignment horizontal="center" vertical="center"/>
    </xf>
    <xf numFmtId="0" fontId="17" fillId="46" borderId="18" xfId="0" applyFont="1" applyFill="1" applyBorder="1" applyAlignment="1">
      <alignment horizontal="center" vertical="center"/>
    </xf>
    <xf numFmtId="0" fontId="17" fillId="25" borderId="18" xfId="0" applyFont="1" applyFill="1" applyBorder="1" applyAlignment="1">
      <alignment horizontal="center" vertical="center"/>
    </xf>
    <xf numFmtId="0" fontId="17" fillId="25" borderId="24" xfId="0" applyFont="1" applyFill="1" applyBorder="1" applyAlignment="1">
      <alignment horizontal="center" vertical="center"/>
    </xf>
    <xf numFmtId="0" fontId="17" fillId="44" borderId="24" xfId="0" applyFont="1" applyFill="1" applyBorder="1" applyAlignment="1">
      <alignment horizontal="center" vertical="center"/>
    </xf>
    <xf numFmtId="0" fontId="17" fillId="44" borderId="18" xfId="0" applyFont="1" applyFill="1" applyBorder="1" applyAlignment="1">
      <alignment horizontal="center" vertical="center"/>
    </xf>
    <xf numFmtId="0" fontId="4" fillId="43" borderId="17" xfId="0" applyFont="1" applyFill="1" applyBorder="1" applyAlignment="1">
      <alignment horizontal="center" vertical="center"/>
    </xf>
    <xf numFmtId="1" fontId="86" fillId="0" borderId="67" xfId="0" applyNumberFormat="1" applyFont="1" applyBorder="1" applyAlignment="1">
      <alignment horizontal="center" vertical="center"/>
    </xf>
    <xf numFmtId="1" fontId="92" fillId="0" borderId="68" xfId="0" applyNumberFormat="1" applyFont="1" applyBorder="1" applyAlignment="1">
      <alignment horizontal="center" vertical="center"/>
    </xf>
    <xf numFmtId="0" fontId="17" fillId="19" borderId="24" xfId="0" applyFont="1" applyFill="1" applyBorder="1" applyAlignment="1">
      <alignment horizontal="center" vertical="center"/>
    </xf>
    <xf numFmtId="0" fontId="17" fillId="47" borderId="24" xfId="0" applyFont="1" applyFill="1" applyBorder="1" applyAlignment="1">
      <alignment horizontal="center" vertical="center"/>
    </xf>
    <xf numFmtId="0" fontId="31" fillId="0" borderId="135" xfId="0" applyFont="1" applyBorder="1" applyAlignment="1">
      <alignment horizontal="left"/>
    </xf>
    <xf numFmtId="0" fontId="32" fillId="0" borderId="135" xfId="0" applyFont="1" applyBorder="1" applyAlignment="1">
      <alignment/>
    </xf>
    <xf numFmtId="165" fontId="33" fillId="0" borderId="135" xfId="39" applyNumberFormat="1" applyFont="1" applyFill="1" applyBorder="1" applyAlignment="1" applyProtection="1">
      <alignment/>
      <protection/>
    </xf>
    <xf numFmtId="0" fontId="31" fillId="0" borderId="135" xfId="0" applyFont="1" applyBorder="1" applyAlignment="1">
      <alignment/>
    </xf>
    <xf numFmtId="165" fontId="30" fillId="0" borderId="135" xfId="39" applyNumberFormat="1" applyFont="1" applyFill="1" applyBorder="1" applyAlignment="1" applyProtection="1">
      <alignment/>
      <protection/>
    </xf>
    <xf numFmtId="0" fontId="31" fillId="0" borderId="117" xfId="0" applyFont="1" applyFill="1" applyBorder="1" applyAlignment="1">
      <alignment horizontal="left"/>
    </xf>
    <xf numFmtId="0" fontId="32" fillId="0" borderId="117" xfId="0" applyFont="1" applyFill="1" applyBorder="1" applyAlignment="1">
      <alignment/>
    </xf>
    <xf numFmtId="165" fontId="33" fillId="0" borderId="117" xfId="39" applyNumberFormat="1" applyFont="1" applyFill="1" applyBorder="1" applyAlignment="1" applyProtection="1">
      <alignment/>
      <protection/>
    </xf>
    <xf numFmtId="0" fontId="31" fillId="0" borderId="117" xfId="0" applyFont="1" applyFill="1" applyBorder="1" applyAlignment="1">
      <alignment/>
    </xf>
    <xf numFmtId="165" fontId="30" fillId="0" borderId="117" xfId="39" applyNumberFormat="1" applyFont="1" applyFill="1" applyBorder="1" applyAlignment="1" applyProtection="1">
      <alignment/>
      <protection/>
    </xf>
    <xf numFmtId="0" fontId="0" fillId="45" borderId="24" xfId="0" applyFont="1" applyFill="1" applyBorder="1" applyAlignment="1">
      <alignment horizontal="center" vertical="center"/>
    </xf>
    <xf numFmtId="0" fontId="6" fillId="0" borderId="96" xfId="0" applyFont="1" applyBorder="1" applyAlignment="1">
      <alignment horizontal="center" vertical="center" wrapText="1"/>
    </xf>
    <xf numFmtId="0" fontId="6" fillId="0" borderId="136" xfId="0" applyFont="1" applyBorder="1" applyAlignment="1">
      <alignment horizontal="center" vertical="center" wrapText="1"/>
    </xf>
    <xf numFmtId="0" fontId="6" fillId="0" borderId="137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138" xfId="0" applyFont="1" applyBorder="1" applyAlignment="1">
      <alignment horizontal="center" vertical="center" wrapText="1"/>
    </xf>
    <xf numFmtId="0" fontId="6" fillId="0" borderId="131" xfId="0" applyFont="1" applyBorder="1" applyAlignment="1">
      <alignment horizontal="center" vertical="center" wrapText="1"/>
    </xf>
    <xf numFmtId="0" fontId="5" fillId="0" borderId="136" xfId="0" applyFont="1" applyBorder="1" applyAlignment="1">
      <alignment horizontal="center" textRotation="90" wrapText="1"/>
    </xf>
    <xf numFmtId="0" fontId="4" fillId="0" borderId="139" xfId="0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1" fontId="0" fillId="0" borderId="72" xfId="0" applyNumberFormat="1" applyBorder="1" applyAlignment="1">
      <alignment horizontal="center"/>
    </xf>
    <xf numFmtId="1" fontId="0" fillId="0" borderId="141" xfId="0" applyNumberFormat="1" applyBorder="1" applyAlignment="1">
      <alignment horizontal="center"/>
    </xf>
    <xf numFmtId="1" fontId="0" fillId="0" borderId="142" xfId="0" applyNumberFormat="1" applyBorder="1" applyAlignment="1">
      <alignment horizontal="center"/>
    </xf>
    <xf numFmtId="0" fontId="4" fillId="0" borderId="143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0" fillId="0" borderId="136" xfId="0" applyBorder="1" applyAlignment="1">
      <alignment/>
    </xf>
    <xf numFmtId="0" fontId="28" fillId="0" borderId="0" xfId="0" applyFont="1" applyBorder="1" applyAlignment="1">
      <alignment horizontal="center" vertical="center"/>
    </xf>
    <xf numFmtId="0" fontId="0" fillId="0" borderId="144" xfId="0" applyBorder="1" applyAlignment="1">
      <alignment/>
    </xf>
    <xf numFmtId="0" fontId="4" fillId="0" borderId="145" xfId="0" applyFont="1" applyBorder="1" applyAlignment="1">
      <alignment horizontal="center" vertical="center" textRotation="90"/>
    </xf>
    <xf numFmtId="0" fontId="4" fillId="0" borderId="146" xfId="0" applyFont="1" applyBorder="1" applyAlignment="1">
      <alignment horizontal="center" vertical="center" textRotation="90"/>
    </xf>
    <xf numFmtId="0" fontId="3" fillId="0" borderId="147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148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64" fillId="0" borderId="149" xfId="47" applyFont="1" applyBorder="1" applyAlignment="1">
      <alignment horizontal="center" vertical="center" wrapText="1"/>
      <protection/>
    </xf>
    <xf numFmtId="0" fontId="64" fillId="0" borderId="150" xfId="47" applyFont="1" applyBorder="1" applyAlignment="1">
      <alignment horizontal="center" vertical="center" wrapText="1"/>
      <protection/>
    </xf>
    <xf numFmtId="0" fontId="29" fillId="0" borderId="0" xfId="47" applyFont="1" applyAlignment="1">
      <alignment horizontal="center"/>
      <protection/>
    </xf>
    <xf numFmtId="49" fontId="0" fillId="0" borderId="151" xfId="0" applyNumberFormat="1" applyFont="1" applyBorder="1" applyAlignment="1">
      <alignment horizontal="center" vertical="center"/>
    </xf>
    <xf numFmtId="49" fontId="0" fillId="0" borderId="152" xfId="0" applyNumberFormat="1" applyFont="1" applyBorder="1" applyAlignment="1">
      <alignment horizontal="center" vertical="center"/>
    </xf>
    <xf numFmtId="49" fontId="0" fillId="0" borderId="153" xfId="0" applyNumberFormat="1" applyFont="1" applyBorder="1" applyAlignment="1">
      <alignment horizontal="center" vertical="center"/>
    </xf>
    <xf numFmtId="49" fontId="0" fillId="0" borderId="154" xfId="0" applyNumberFormat="1" applyFill="1" applyBorder="1" applyAlignment="1">
      <alignment horizontal="center" vertical="center"/>
    </xf>
    <xf numFmtId="49" fontId="0" fillId="0" borderId="154" xfId="0" applyNumberFormat="1" applyFont="1" applyFill="1" applyBorder="1" applyAlignment="1">
      <alignment horizontal="center" vertical="center"/>
    </xf>
    <xf numFmtId="49" fontId="0" fillId="0" borderId="155" xfId="0" applyNumberFormat="1" applyFont="1" applyFill="1" applyBorder="1" applyAlignment="1">
      <alignment horizontal="center" vertical="center"/>
    </xf>
    <xf numFmtId="49" fontId="0" fillId="0" borderId="156" xfId="0" applyNumberFormat="1" applyFont="1" applyBorder="1" applyAlignment="1">
      <alignment horizontal="center" vertical="center"/>
    </xf>
    <xf numFmtId="49" fontId="0" fillId="0" borderId="157" xfId="0" applyNumberFormat="1" applyFont="1" applyBorder="1" applyAlignment="1">
      <alignment horizontal="center" vertical="center"/>
    </xf>
    <xf numFmtId="49" fontId="0" fillId="0" borderId="158" xfId="0" applyNumberFormat="1" applyFont="1" applyBorder="1" applyAlignment="1">
      <alignment horizontal="center" vertical="center"/>
    </xf>
    <xf numFmtId="0" fontId="0" fillId="0" borderId="159" xfId="0" applyBorder="1" applyAlignment="1">
      <alignment horizontal="center" vertical="center"/>
    </xf>
    <xf numFmtId="0" fontId="0" fillId="0" borderId="159" xfId="0" applyFont="1" applyBorder="1" applyAlignment="1">
      <alignment horizontal="center" vertical="center"/>
    </xf>
    <xf numFmtId="0" fontId="0" fillId="0" borderId="160" xfId="0" applyFont="1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0" fillId="0" borderId="154" xfId="0" applyFont="1" applyBorder="1" applyAlignment="1">
      <alignment horizontal="center" vertical="center"/>
    </xf>
    <xf numFmtId="0" fontId="0" fillId="0" borderId="155" xfId="0" applyFont="1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0" fillId="0" borderId="157" xfId="0" applyFont="1" applyBorder="1" applyAlignment="1">
      <alignment horizontal="center" vertical="center"/>
    </xf>
    <xf numFmtId="0" fontId="0" fillId="0" borderId="158" xfId="0" applyFont="1" applyBorder="1" applyAlignment="1">
      <alignment horizontal="center" vertical="center"/>
    </xf>
    <xf numFmtId="49" fontId="0" fillId="0" borderId="161" xfId="0" applyNumberFormat="1" applyFont="1" applyBorder="1" applyAlignment="1">
      <alignment horizontal="center" vertical="center"/>
    </xf>
    <xf numFmtId="49" fontId="0" fillId="0" borderId="162" xfId="0" applyNumberFormat="1" applyFont="1" applyBorder="1" applyAlignment="1">
      <alignment horizontal="center" vertical="center"/>
    </xf>
    <xf numFmtId="49" fontId="0" fillId="0" borderId="163" xfId="0" applyNumberFormat="1" applyFont="1" applyBorder="1" applyAlignment="1">
      <alignment horizontal="center" vertical="center"/>
    </xf>
    <xf numFmtId="0" fontId="8" fillId="0" borderId="151" xfId="0" applyFont="1" applyBorder="1" applyAlignment="1">
      <alignment horizontal="center" vertical="center"/>
    </xf>
    <xf numFmtId="0" fontId="8" fillId="0" borderId="164" xfId="0" applyFont="1" applyBorder="1" applyAlignment="1">
      <alignment horizontal="center" vertical="center"/>
    </xf>
    <xf numFmtId="49" fontId="0" fillId="0" borderId="159" xfId="0" applyNumberFormat="1" applyFill="1" applyBorder="1" applyAlignment="1">
      <alignment horizontal="center" vertical="center"/>
    </xf>
    <xf numFmtId="49" fontId="0" fillId="0" borderId="159" xfId="0" applyNumberFormat="1" applyFont="1" applyFill="1" applyBorder="1" applyAlignment="1">
      <alignment horizontal="center" vertical="center"/>
    </xf>
    <xf numFmtId="49" fontId="0" fillId="0" borderId="16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33" borderId="165" xfId="0" applyFont="1" applyFill="1" applyBorder="1" applyAlignment="1">
      <alignment horizontal="center"/>
    </xf>
    <xf numFmtId="0" fontId="8" fillId="33" borderId="166" xfId="0" applyFont="1" applyFill="1" applyBorder="1" applyAlignment="1">
      <alignment horizontal="center"/>
    </xf>
    <xf numFmtId="0" fontId="8" fillId="33" borderId="167" xfId="0" applyFont="1" applyFill="1" applyBorder="1" applyAlignment="1">
      <alignment horizontal="center"/>
    </xf>
    <xf numFmtId="0" fontId="8" fillId="33" borderId="168" xfId="0" applyFont="1" applyFill="1" applyBorder="1" applyAlignment="1">
      <alignment horizontal="center"/>
    </xf>
    <xf numFmtId="0" fontId="0" fillId="0" borderId="169" xfId="0" applyBorder="1" applyAlignment="1">
      <alignment/>
    </xf>
    <xf numFmtId="0" fontId="0" fillId="0" borderId="170" xfId="0" applyBorder="1" applyAlignment="1">
      <alignment/>
    </xf>
    <xf numFmtId="0" fontId="8" fillId="33" borderId="171" xfId="0" applyFont="1" applyFill="1" applyBorder="1" applyAlignment="1">
      <alignment horizontal="center"/>
    </xf>
    <xf numFmtId="0" fontId="8" fillId="0" borderId="166" xfId="0" applyFont="1" applyBorder="1" applyAlignment="1">
      <alignment horizontal="center"/>
    </xf>
    <xf numFmtId="0" fontId="8" fillId="0" borderId="167" xfId="0" applyFont="1" applyBorder="1" applyAlignment="1">
      <alignment horizontal="center"/>
    </xf>
    <xf numFmtId="0" fontId="8" fillId="33" borderId="169" xfId="0" applyFont="1" applyFill="1" applyBorder="1" applyAlignment="1">
      <alignment horizontal="center"/>
    </xf>
    <xf numFmtId="0" fontId="8" fillId="33" borderId="172" xfId="0" applyFont="1" applyFill="1" applyBorder="1" applyAlignment="1">
      <alignment horizontal="center"/>
    </xf>
    <xf numFmtId="0" fontId="8" fillId="33" borderId="173" xfId="0" applyFont="1" applyFill="1" applyBorder="1" applyAlignment="1">
      <alignment horizontal="center"/>
    </xf>
    <xf numFmtId="0" fontId="0" fillId="0" borderId="174" xfId="0" applyFill="1" applyBorder="1" applyAlignment="1">
      <alignment horizontal="center" vertical="center"/>
    </xf>
    <xf numFmtId="0" fontId="0" fillId="0" borderId="175" xfId="0" applyFont="1" applyFill="1" applyBorder="1" applyAlignment="1">
      <alignment horizontal="center" vertical="center"/>
    </xf>
    <xf numFmtId="0" fontId="0" fillId="0" borderId="17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5" xfId="0" applyFill="1" applyBorder="1" applyAlignment="1">
      <alignment horizontal="center" vertical="center"/>
    </xf>
    <xf numFmtId="0" fontId="0" fillId="0" borderId="177" xfId="0" applyFill="1" applyBorder="1" applyAlignment="1">
      <alignment horizontal="center" vertical="center"/>
    </xf>
    <xf numFmtId="0" fontId="0" fillId="0" borderId="154" xfId="0" applyFont="1" applyFill="1" applyBorder="1" applyAlignment="1">
      <alignment horizontal="center" vertical="center"/>
    </xf>
    <xf numFmtId="0" fontId="0" fillId="0" borderId="155" xfId="0" applyFont="1" applyFill="1" applyBorder="1" applyAlignment="1">
      <alignment horizontal="center" vertical="center"/>
    </xf>
    <xf numFmtId="49" fontId="0" fillId="0" borderId="152" xfId="0" applyNumberFormat="1" applyFill="1" applyBorder="1" applyAlignment="1">
      <alignment horizontal="center" vertical="center"/>
    </xf>
    <xf numFmtId="49" fontId="0" fillId="0" borderId="152" xfId="0" applyNumberFormat="1" applyFont="1" applyFill="1" applyBorder="1" applyAlignment="1">
      <alignment horizontal="center" vertical="center"/>
    </xf>
    <xf numFmtId="49" fontId="0" fillId="0" borderId="153" xfId="0" applyNumberFormat="1" applyFont="1" applyFill="1" applyBorder="1" applyAlignment="1">
      <alignment horizontal="center" vertical="center"/>
    </xf>
    <xf numFmtId="0" fontId="0" fillId="0" borderId="154" xfId="0" applyFill="1" applyBorder="1" applyAlignment="1">
      <alignment horizontal="center" vertical="center"/>
    </xf>
    <xf numFmtId="49" fontId="0" fillId="0" borderId="178" xfId="0" applyNumberFormat="1" applyFill="1" applyBorder="1" applyAlignment="1">
      <alignment horizontal="center" vertical="center"/>
    </xf>
    <xf numFmtId="49" fontId="0" fillId="0" borderId="177" xfId="0" applyNumberFormat="1" applyFill="1" applyBorder="1" applyAlignment="1">
      <alignment horizontal="center" vertical="center"/>
    </xf>
    <xf numFmtId="49" fontId="0" fillId="0" borderId="151" xfId="0" applyNumberFormat="1" applyFill="1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78" xfId="0" applyBorder="1" applyAlignment="1">
      <alignment horizontal="center" vertical="center"/>
    </xf>
    <xf numFmtId="0" fontId="0" fillId="36" borderId="179" xfId="0" applyFont="1" applyFill="1" applyBorder="1" applyAlignment="1">
      <alignment horizontal="center" vertical="center"/>
    </xf>
    <xf numFmtId="0" fontId="0" fillId="36" borderId="180" xfId="0" applyFont="1" applyFill="1" applyBorder="1" applyAlignment="1">
      <alignment horizontal="center" vertical="center"/>
    </xf>
    <xf numFmtId="0" fontId="0" fillId="36" borderId="181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36" borderId="182" xfId="0" applyFont="1" applyFill="1" applyBorder="1" applyAlignment="1">
      <alignment horizontal="center" vertical="center"/>
    </xf>
    <xf numFmtId="0" fontId="0" fillId="36" borderId="183" xfId="0" applyFont="1" applyFill="1" applyBorder="1" applyAlignment="1">
      <alignment horizontal="center" vertical="center"/>
    </xf>
    <xf numFmtId="0" fontId="0" fillId="0" borderId="184" xfId="0" applyBorder="1" applyAlignment="1">
      <alignment horizontal="center" vertical="center"/>
    </xf>
    <xf numFmtId="0" fontId="0" fillId="0" borderId="185" xfId="0" applyBorder="1" applyAlignment="1">
      <alignment horizontal="center" vertical="center"/>
    </xf>
    <xf numFmtId="0" fontId="0" fillId="0" borderId="186" xfId="0" applyBorder="1" applyAlignment="1">
      <alignment horizontal="center" vertical="center"/>
    </xf>
    <xf numFmtId="0" fontId="0" fillId="0" borderId="18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8" xfId="0" applyBorder="1" applyAlignment="1">
      <alignment horizontal="center" vertical="center"/>
    </xf>
    <xf numFmtId="0" fontId="0" fillId="0" borderId="189" xfId="0" applyBorder="1" applyAlignment="1">
      <alignment horizontal="center" vertical="center"/>
    </xf>
    <xf numFmtId="0" fontId="0" fillId="0" borderId="183" xfId="0" applyBorder="1" applyAlignment="1">
      <alignment horizontal="center" vertical="center"/>
    </xf>
    <xf numFmtId="0" fontId="0" fillId="0" borderId="190" xfId="0" applyBorder="1" applyAlignment="1">
      <alignment horizontal="center" vertical="center"/>
    </xf>
    <xf numFmtId="0" fontId="0" fillId="0" borderId="18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8" xfId="0" applyFont="1" applyBorder="1" applyAlignment="1">
      <alignment horizontal="center" vertical="center"/>
    </xf>
    <xf numFmtId="0" fontId="0" fillId="0" borderId="189" xfId="0" applyFont="1" applyBorder="1" applyAlignment="1">
      <alignment horizontal="center" vertical="center"/>
    </xf>
    <xf numFmtId="0" fontId="0" fillId="0" borderId="183" xfId="0" applyFont="1" applyBorder="1" applyAlignment="1">
      <alignment horizontal="center" vertical="center"/>
    </xf>
    <xf numFmtId="0" fontId="0" fillId="0" borderId="190" xfId="0" applyFont="1" applyBorder="1" applyAlignment="1">
      <alignment horizontal="center" vertical="center"/>
    </xf>
    <xf numFmtId="0" fontId="0" fillId="0" borderId="177" xfId="0" applyBorder="1" applyAlignment="1">
      <alignment horizontal="center" vertical="center"/>
    </xf>
    <xf numFmtId="0" fontId="8" fillId="0" borderId="178" xfId="0" applyFont="1" applyFill="1" applyBorder="1" applyAlignment="1">
      <alignment horizontal="center" vertical="center"/>
    </xf>
    <xf numFmtId="0" fontId="8" fillId="0" borderId="159" xfId="0" applyFont="1" applyFill="1" applyBorder="1" applyAlignment="1">
      <alignment horizontal="center" vertical="center"/>
    </xf>
    <xf numFmtId="0" fontId="8" fillId="0" borderId="151" xfId="0" applyFont="1" applyFill="1" applyBorder="1" applyAlignment="1">
      <alignment horizontal="center" vertical="center"/>
    </xf>
    <xf numFmtId="0" fontId="8" fillId="0" borderId="152" xfId="0" applyFont="1" applyFill="1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175" xfId="0" applyFont="1" applyBorder="1" applyAlignment="1">
      <alignment horizontal="center" vertical="center"/>
    </xf>
    <xf numFmtId="0" fontId="0" fillId="0" borderId="176" xfId="0" applyFont="1" applyBorder="1" applyAlignment="1">
      <alignment horizontal="center" vertical="center"/>
    </xf>
    <xf numFmtId="0" fontId="8" fillId="0" borderId="177" xfId="0" applyFont="1" applyFill="1" applyBorder="1" applyAlignment="1">
      <alignment horizontal="center" vertical="center"/>
    </xf>
    <xf numFmtId="0" fontId="8" fillId="0" borderId="154" xfId="0" applyFont="1" applyFill="1" applyBorder="1" applyAlignment="1">
      <alignment horizontal="center" vertical="center"/>
    </xf>
    <xf numFmtId="49" fontId="0" fillId="0" borderId="178" xfId="0" applyNumberFormat="1" applyBorder="1" applyAlignment="1">
      <alignment horizontal="center" vertical="center"/>
    </xf>
    <xf numFmtId="49" fontId="0" fillId="0" borderId="159" xfId="0" applyNumberFormat="1" applyFont="1" applyBorder="1" applyAlignment="1">
      <alignment horizontal="center" vertical="center"/>
    </xf>
    <xf numFmtId="49" fontId="0" fillId="0" borderId="160" xfId="0" applyNumberFormat="1" applyFont="1" applyBorder="1" applyAlignment="1">
      <alignment horizontal="center" vertical="center"/>
    </xf>
    <xf numFmtId="49" fontId="0" fillId="0" borderId="159" xfId="0" applyNumberFormat="1" applyBorder="1" applyAlignment="1">
      <alignment horizontal="center" vertical="center"/>
    </xf>
    <xf numFmtId="49" fontId="0" fillId="0" borderId="151" xfId="0" applyNumberFormat="1" applyBorder="1" applyAlignment="1">
      <alignment horizontal="center" vertical="center"/>
    </xf>
    <xf numFmtId="49" fontId="0" fillId="0" borderId="152" xfId="0" applyNumberFormat="1" applyFont="1" applyBorder="1" applyAlignment="1">
      <alignment horizontal="center" vertical="center"/>
    </xf>
    <xf numFmtId="49" fontId="0" fillId="0" borderId="153" xfId="0" applyNumberFormat="1" applyFont="1" applyBorder="1" applyAlignment="1">
      <alignment horizontal="center" vertical="center"/>
    </xf>
    <xf numFmtId="49" fontId="0" fillId="0" borderId="152" xfId="0" applyNumberFormat="1" applyBorder="1" applyAlignment="1">
      <alignment horizontal="center" vertical="center"/>
    </xf>
    <xf numFmtId="49" fontId="0" fillId="0" borderId="177" xfId="0" applyNumberFormat="1" applyBorder="1" applyAlignment="1">
      <alignment horizontal="center" vertical="center"/>
    </xf>
    <xf numFmtId="49" fontId="0" fillId="0" borderId="154" xfId="0" applyNumberFormat="1" applyFont="1" applyBorder="1" applyAlignment="1">
      <alignment horizontal="center" vertical="center"/>
    </xf>
    <xf numFmtId="49" fontId="0" fillId="0" borderId="155" xfId="0" applyNumberFormat="1" applyFont="1" applyBorder="1" applyAlignment="1">
      <alignment horizontal="center" vertical="center"/>
    </xf>
    <xf numFmtId="49" fontId="0" fillId="0" borderId="154" xfId="0" applyNumberFormat="1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0" fontId="0" fillId="0" borderId="175" xfId="0" applyFont="1" applyBorder="1" applyAlignment="1">
      <alignment horizontal="center" vertical="center"/>
    </xf>
    <xf numFmtId="49" fontId="0" fillId="0" borderId="161" xfId="0" applyNumberFormat="1" applyFont="1" applyFill="1" applyBorder="1" applyAlignment="1">
      <alignment horizontal="center" vertical="center"/>
    </xf>
    <xf numFmtId="49" fontId="0" fillId="0" borderId="162" xfId="0" applyNumberFormat="1" applyFont="1" applyFill="1" applyBorder="1" applyAlignment="1">
      <alignment horizontal="center" vertical="center"/>
    </xf>
    <xf numFmtId="49" fontId="0" fillId="0" borderId="163" xfId="0" applyNumberFormat="1" applyFont="1" applyFill="1" applyBorder="1" applyAlignment="1">
      <alignment horizontal="center" vertical="center"/>
    </xf>
    <xf numFmtId="49" fontId="0" fillId="0" borderId="151" xfId="0" applyNumberFormat="1" applyFont="1" applyFill="1" applyBorder="1" applyAlignment="1">
      <alignment horizontal="center" vertical="center"/>
    </xf>
    <xf numFmtId="49" fontId="0" fillId="0" borderId="152" xfId="0" applyNumberFormat="1" applyFont="1" applyFill="1" applyBorder="1" applyAlignment="1">
      <alignment horizontal="center" vertical="center"/>
    </xf>
    <xf numFmtId="49" fontId="0" fillId="0" borderId="153" xfId="0" applyNumberFormat="1" applyFont="1" applyFill="1" applyBorder="1" applyAlignment="1">
      <alignment horizontal="center" vertical="center"/>
    </xf>
    <xf numFmtId="0" fontId="8" fillId="0" borderId="164" xfId="0" applyFont="1" applyFill="1" applyBorder="1" applyAlignment="1">
      <alignment horizontal="center" vertical="center"/>
    </xf>
    <xf numFmtId="0" fontId="8" fillId="0" borderId="191" xfId="0" applyFont="1" applyFill="1" applyBorder="1" applyAlignment="1">
      <alignment horizontal="center" vertical="center"/>
    </xf>
    <xf numFmtId="0" fontId="8" fillId="0" borderId="133" xfId="0" applyFont="1" applyFill="1" applyBorder="1" applyAlignment="1">
      <alignment horizontal="center" vertical="center"/>
    </xf>
    <xf numFmtId="0" fontId="0" fillId="0" borderId="192" xfId="0" applyFont="1" applyFill="1" applyBorder="1" applyAlignment="1">
      <alignment horizontal="center" vertical="center"/>
    </xf>
    <xf numFmtId="0" fontId="0" fillId="0" borderId="193" xfId="0" applyFont="1" applyFill="1" applyBorder="1" applyAlignment="1">
      <alignment horizontal="center" vertical="center"/>
    </xf>
    <xf numFmtId="0" fontId="0" fillId="0" borderId="194" xfId="0" applyFont="1" applyFill="1" applyBorder="1" applyAlignment="1">
      <alignment horizontal="center" vertical="center"/>
    </xf>
    <xf numFmtId="0" fontId="8" fillId="0" borderId="153" xfId="0" applyFont="1" applyFill="1" applyBorder="1" applyAlignment="1">
      <alignment horizontal="center" vertical="center"/>
    </xf>
    <xf numFmtId="0" fontId="8" fillId="0" borderId="133" xfId="0" applyFont="1" applyFill="1" applyBorder="1" applyAlignment="1">
      <alignment/>
    </xf>
    <xf numFmtId="0" fontId="8" fillId="0" borderId="153" xfId="0" applyFont="1" applyBorder="1" applyAlignment="1">
      <alignment horizontal="center" vertical="center"/>
    </xf>
    <xf numFmtId="0" fontId="8" fillId="0" borderId="133" xfId="0" applyFont="1" applyBorder="1" applyAlignment="1">
      <alignment horizontal="center" vertical="center"/>
    </xf>
    <xf numFmtId="0" fontId="0" fillId="0" borderId="174" xfId="0" applyFont="1" applyBorder="1" applyAlignment="1">
      <alignment horizontal="center" vertical="center"/>
    </xf>
    <xf numFmtId="0" fontId="0" fillId="0" borderId="177" xfId="0" applyFont="1" applyBorder="1" applyAlignment="1">
      <alignment horizontal="center" vertical="center"/>
    </xf>
    <xf numFmtId="0" fontId="8" fillId="0" borderId="195" xfId="0" applyFont="1" applyFill="1" applyBorder="1" applyAlignment="1">
      <alignment horizontal="center" vertical="center"/>
    </xf>
    <xf numFmtId="0" fontId="8" fillId="0" borderId="195" xfId="0" applyFont="1" applyBorder="1" applyAlignment="1">
      <alignment horizontal="center" vertical="center"/>
    </xf>
    <xf numFmtId="0" fontId="8" fillId="0" borderId="178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96" xfId="0" applyFont="1" applyFill="1" applyBorder="1" applyAlignment="1">
      <alignment horizontal="center" vertical="center"/>
    </xf>
    <xf numFmtId="0" fontId="8" fillId="0" borderId="197" xfId="0" applyFont="1" applyFill="1" applyBorder="1" applyAlignment="1">
      <alignment horizontal="center" vertical="center"/>
    </xf>
    <xf numFmtId="0" fontId="8" fillId="0" borderId="197" xfId="0" applyFont="1" applyBorder="1" applyAlignment="1">
      <alignment horizontal="center" vertical="center"/>
    </xf>
    <xf numFmtId="1" fontId="23" fillId="48" borderId="71" xfId="0" applyNumberFormat="1" applyFont="1" applyFill="1" applyBorder="1" applyAlignment="1">
      <alignment horizontal="center" vertical="center"/>
    </xf>
    <xf numFmtId="1" fontId="21" fillId="0" borderId="71" xfId="0" applyNumberFormat="1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0"/>
  <sheetViews>
    <sheetView zoomScale="77" zoomScaleNormal="77" zoomScalePageLayoutView="0" workbookViewId="0" topLeftCell="B1">
      <pane ySplit="3" topLeftCell="A4" activePane="bottomLeft" state="frozen"/>
      <selection pane="topLeft" activeCell="A1" sqref="A1"/>
      <selection pane="bottomLeft" activeCell="B1" sqref="B1:AA1"/>
    </sheetView>
  </sheetViews>
  <sheetFormatPr defaultColWidth="9.00390625" defaultRowHeight="12.75"/>
  <cols>
    <col min="1" max="1" width="5.00390625" style="0" hidden="1" customWidth="1"/>
    <col min="2" max="2" width="18.00390625" style="0" customWidth="1"/>
    <col min="3" max="3" width="2.00390625" style="2" customWidth="1"/>
    <col min="4" max="4" width="6.875" style="0" customWidth="1"/>
    <col min="5" max="5" width="3.625" style="3" customWidth="1"/>
    <col min="6" max="6" width="6.875" style="0" customWidth="1"/>
    <col min="7" max="7" width="3.625" style="3" customWidth="1"/>
    <col min="8" max="8" width="6.875" style="0" customWidth="1"/>
    <col min="9" max="9" width="3.625" style="3" customWidth="1"/>
    <col min="10" max="10" width="6.875" style="0" customWidth="1"/>
    <col min="11" max="11" width="3.625" style="3" customWidth="1"/>
    <col min="12" max="12" width="6.875" style="0" customWidth="1"/>
    <col min="13" max="13" width="3.625" style="3" customWidth="1"/>
    <col min="14" max="14" width="6.875" style="0" customWidth="1"/>
    <col min="15" max="15" width="3.625" style="3" customWidth="1"/>
    <col min="16" max="16" width="6.875" style="0" customWidth="1"/>
    <col min="17" max="17" width="3.625" style="3" customWidth="1"/>
    <col min="18" max="18" width="6.875" style="0" customWidth="1"/>
    <col min="19" max="19" width="3.625" style="3" customWidth="1"/>
    <col min="20" max="20" width="10.625" style="0" customWidth="1"/>
    <col min="21" max="21" width="3.625" style="3" customWidth="1"/>
    <col min="22" max="22" width="2.375" style="3" customWidth="1"/>
    <col min="23" max="24" width="8.00390625" style="0" customWidth="1"/>
    <col min="25" max="26" width="3.50390625" style="0" customWidth="1"/>
    <col min="27" max="27" width="4.125" style="0" customWidth="1"/>
  </cols>
  <sheetData>
    <row r="1" spans="2:27" ht="27.75" customHeight="1" thickBot="1">
      <c r="B1" s="500" t="s">
        <v>230</v>
      </c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</row>
    <row r="2" spans="2:27" s="1" customFormat="1" ht="82.5" customHeight="1" thickTop="1">
      <c r="B2" s="504" t="s">
        <v>231</v>
      </c>
      <c r="C2" s="505"/>
      <c r="D2" s="491" t="s">
        <v>180</v>
      </c>
      <c r="E2" s="499"/>
      <c r="F2" s="491" t="s">
        <v>257</v>
      </c>
      <c r="G2" s="499"/>
      <c r="H2" s="491" t="s">
        <v>182</v>
      </c>
      <c r="I2" s="491"/>
      <c r="J2" s="491" t="s">
        <v>318</v>
      </c>
      <c r="K2" s="491"/>
      <c r="L2" s="491" t="s">
        <v>258</v>
      </c>
      <c r="M2" s="491"/>
      <c r="N2" s="491" t="s">
        <v>219</v>
      </c>
      <c r="O2" s="491"/>
      <c r="P2" s="491" t="s">
        <v>218</v>
      </c>
      <c r="Q2" s="491"/>
      <c r="R2" s="491" t="s">
        <v>2</v>
      </c>
      <c r="S2" s="491"/>
      <c r="T2" s="491" t="s">
        <v>185</v>
      </c>
      <c r="U2" s="491"/>
      <c r="V2" s="485" t="s">
        <v>4</v>
      </c>
      <c r="W2" s="486"/>
      <c r="X2" s="486"/>
      <c r="Y2" s="486"/>
      <c r="Z2" s="487"/>
      <c r="AA2" s="502" t="s">
        <v>3</v>
      </c>
    </row>
    <row r="3" spans="2:27" ht="3" customHeight="1" thickBot="1">
      <c r="B3" s="506"/>
      <c r="C3" s="507"/>
      <c r="D3" s="207"/>
      <c r="E3" s="208"/>
      <c r="F3" s="207"/>
      <c r="G3" s="208"/>
      <c r="H3" s="207"/>
      <c r="I3" s="208"/>
      <c r="J3" s="207"/>
      <c r="K3" s="208"/>
      <c r="L3" s="207"/>
      <c r="M3" s="208"/>
      <c r="N3" s="207"/>
      <c r="O3" s="208"/>
      <c r="P3" s="207"/>
      <c r="Q3" s="208"/>
      <c r="R3" s="207"/>
      <c r="S3" s="208"/>
      <c r="T3" s="207"/>
      <c r="U3" s="208"/>
      <c r="V3" s="488"/>
      <c r="W3" s="489"/>
      <c r="X3" s="489"/>
      <c r="Y3" s="489"/>
      <c r="Z3" s="490"/>
      <c r="AA3" s="503"/>
    </row>
    <row r="4" spans="2:27" ht="18" customHeight="1">
      <c r="B4" s="492" t="s">
        <v>178</v>
      </c>
      <c r="C4" s="209" t="s">
        <v>0</v>
      </c>
      <c r="D4" s="251">
        <v>530</v>
      </c>
      <c r="E4" s="281"/>
      <c r="F4" s="257" t="s">
        <v>283</v>
      </c>
      <c r="G4" s="281"/>
      <c r="H4" s="261" t="s">
        <v>304</v>
      </c>
      <c r="I4" s="281"/>
      <c r="J4" s="256">
        <v>539</v>
      </c>
      <c r="K4" s="281">
        <v>1</v>
      </c>
      <c r="L4" s="258" t="s">
        <v>303</v>
      </c>
      <c r="M4" s="281"/>
      <c r="N4" s="261">
        <v>497</v>
      </c>
      <c r="O4" s="281"/>
      <c r="P4" s="268">
        <v>530</v>
      </c>
      <c r="Q4" s="281">
        <v>1</v>
      </c>
      <c r="R4" s="268" t="s">
        <v>302</v>
      </c>
      <c r="S4" s="281"/>
      <c r="T4" s="212"/>
      <c r="U4" s="281"/>
      <c r="V4" s="218" t="s">
        <v>0</v>
      </c>
      <c r="W4" s="273">
        <v>3140</v>
      </c>
      <c r="X4" s="462">
        <v>3141</v>
      </c>
      <c r="Y4" s="204">
        <v>2</v>
      </c>
      <c r="Z4" s="204">
        <v>6</v>
      </c>
      <c r="AA4" s="205">
        <v>0</v>
      </c>
    </row>
    <row r="5" spans="2:27" ht="18" customHeight="1" thickBot="1">
      <c r="B5" s="493"/>
      <c r="C5" s="210" t="s">
        <v>1</v>
      </c>
      <c r="D5" s="267">
        <v>570</v>
      </c>
      <c r="E5" s="280"/>
      <c r="F5" s="259"/>
      <c r="G5" s="280"/>
      <c r="H5" s="252">
        <v>445</v>
      </c>
      <c r="I5" s="280"/>
      <c r="J5" s="255">
        <v>506</v>
      </c>
      <c r="K5" s="280"/>
      <c r="L5" s="255">
        <v>506</v>
      </c>
      <c r="M5" s="280">
        <v>1</v>
      </c>
      <c r="N5" s="259">
        <v>484</v>
      </c>
      <c r="O5" s="280"/>
      <c r="P5" s="377">
        <v>549</v>
      </c>
      <c r="Q5" s="280">
        <v>1</v>
      </c>
      <c r="R5" s="377"/>
      <c r="S5" s="280"/>
      <c r="T5" s="213"/>
      <c r="U5" s="280"/>
      <c r="V5" s="219" t="s">
        <v>1</v>
      </c>
      <c r="W5" s="290">
        <v>3137</v>
      </c>
      <c r="X5" s="378">
        <v>3060</v>
      </c>
      <c r="Y5" s="217">
        <v>6</v>
      </c>
      <c r="Z5" s="217">
        <v>2</v>
      </c>
      <c r="AA5" s="220">
        <v>0</v>
      </c>
    </row>
    <row r="6" spans="2:27" ht="18" customHeight="1">
      <c r="B6" s="492" t="s">
        <v>213</v>
      </c>
      <c r="C6" s="211" t="s">
        <v>0</v>
      </c>
      <c r="D6" s="470">
        <v>554</v>
      </c>
      <c r="E6" s="281">
        <v>1</v>
      </c>
      <c r="F6" s="251">
        <v>520</v>
      </c>
      <c r="G6" s="281"/>
      <c r="H6" s="265"/>
      <c r="I6" s="281"/>
      <c r="J6" s="257"/>
      <c r="K6" s="281"/>
      <c r="L6" s="264">
        <v>529</v>
      </c>
      <c r="M6" s="281"/>
      <c r="N6" s="264">
        <v>542</v>
      </c>
      <c r="O6" s="281">
        <v>1</v>
      </c>
      <c r="P6" s="272"/>
      <c r="Q6" s="281"/>
      <c r="R6" s="268">
        <v>501</v>
      </c>
      <c r="S6" s="281"/>
      <c r="T6" s="214" t="s">
        <v>255</v>
      </c>
      <c r="U6" s="281"/>
      <c r="V6" s="221" t="s">
        <v>0</v>
      </c>
      <c r="W6" s="273">
        <v>3160</v>
      </c>
      <c r="X6" s="274">
        <v>3123</v>
      </c>
      <c r="Y6" s="204">
        <v>4</v>
      </c>
      <c r="Z6" s="204">
        <v>4</v>
      </c>
      <c r="AA6" s="205">
        <v>1</v>
      </c>
    </row>
    <row r="7" spans="2:27" ht="18" customHeight="1" thickBot="1">
      <c r="B7" s="493"/>
      <c r="C7" s="210" t="s">
        <v>1</v>
      </c>
      <c r="D7" s="359"/>
      <c r="E7" s="280"/>
      <c r="F7" s="259"/>
      <c r="G7" s="280"/>
      <c r="H7" s="259">
        <v>489</v>
      </c>
      <c r="I7" s="280"/>
      <c r="J7" s="267">
        <v>553</v>
      </c>
      <c r="K7" s="280">
        <v>1</v>
      </c>
      <c r="L7" s="471">
        <v>553</v>
      </c>
      <c r="M7" s="280"/>
      <c r="N7" s="262">
        <v>508</v>
      </c>
      <c r="O7" s="280"/>
      <c r="P7" s="269">
        <v>510</v>
      </c>
      <c r="Q7" s="280"/>
      <c r="R7" s="377">
        <v>527</v>
      </c>
      <c r="S7" s="280">
        <v>1</v>
      </c>
      <c r="T7" s="213"/>
      <c r="U7" s="280"/>
      <c r="V7" s="219" t="s">
        <v>1</v>
      </c>
      <c r="W7" s="290">
        <v>3158</v>
      </c>
      <c r="X7" s="378">
        <v>3140</v>
      </c>
      <c r="Y7" s="217">
        <v>6</v>
      </c>
      <c r="Z7" s="217">
        <v>2</v>
      </c>
      <c r="AA7" s="220">
        <v>0</v>
      </c>
    </row>
    <row r="8" spans="2:27" ht="18" customHeight="1">
      <c r="B8" s="492" t="s">
        <v>174</v>
      </c>
      <c r="C8" s="209" t="s">
        <v>0</v>
      </c>
      <c r="D8" s="251">
        <v>535</v>
      </c>
      <c r="E8" s="281">
        <v>1</v>
      </c>
      <c r="F8" s="264">
        <v>519</v>
      </c>
      <c r="G8" s="281"/>
      <c r="H8" s="257"/>
      <c r="I8" s="281"/>
      <c r="J8" s="256">
        <v>543</v>
      </c>
      <c r="K8" s="281"/>
      <c r="L8" s="253">
        <v>502</v>
      </c>
      <c r="M8" s="281"/>
      <c r="N8" s="261" t="s">
        <v>319</v>
      </c>
      <c r="O8" s="281"/>
      <c r="P8" s="268">
        <v>530</v>
      </c>
      <c r="Q8" s="281"/>
      <c r="R8" s="461" t="s">
        <v>320</v>
      </c>
      <c r="S8" s="281"/>
      <c r="T8" s="216"/>
      <c r="U8" s="281"/>
      <c r="V8" s="218" t="s">
        <v>0</v>
      </c>
      <c r="W8" s="273">
        <v>3112</v>
      </c>
      <c r="X8" s="274">
        <v>3172</v>
      </c>
      <c r="Y8" s="204">
        <v>1</v>
      </c>
      <c r="Z8" s="204">
        <v>7</v>
      </c>
      <c r="AA8" s="205">
        <v>0</v>
      </c>
    </row>
    <row r="9" spans="2:27" ht="18" customHeight="1" thickBot="1">
      <c r="B9" s="493"/>
      <c r="C9" s="210" t="s">
        <v>1</v>
      </c>
      <c r="D9" s="254"/>
      <c r="E9" s="280"/>
      <c r="F9" s="262"/>
      <c r="G9" s="280"/>
      <c r="H9" s="262"/>
      <c r="I9" s="380"/>
      <c r="J9" s="254">
        <v>536</v>
      </c>
      <c r="K9" s="380">
        <v>1</v>
      </c>
      <c r="L9" s="252">
        <v>493</v>
      </c>
      <c r="M9" s="280">
        <v>1</v>
      </c>
      <c r="N9" s="262">
        <v>533</v>
      </c>
      <c r="O9" s="280">
        <v>1</v>
      </c>
      <c r="P9" s="406">
        <v>502</v>
      </c>
      <c r="Q9" s="405"/>
      <c r="R9" s="447">
        <v>538</v>
      </c>
      <c r="S9" s="280">
        <v>1</v>
      </c>
      <c r="T9" s="446" t="s">
        <v>259</v>
      </c>
      <c r="U9" s="280">
        <v>1</v>
      </c>
      <c r="V9" s="219" t="s">
        <v>1</v>
      </c>
      <c r="W9" s="448">
        <v>2908</v>
      </c>
      <c r="X9" s="378">
        <v>3086</v>
      </c>
      <c r="Y9" s="217">
        <v>1</v>
      </c>
      <c r="Z9" s="217">
        <v>7</v>
      </c>
      <c r="AA9" s="220">
        <v>2</v>
      </c>
    </row>
    <row r="10" spans="2:27" ht="18" customHeight="1" thickBot="1">
      <c r="B10" s="497" t="s">
        <v>179</v>
      </c>
      <c r="C10" s="209" t="s">
        <v>0</v>
      </c>
      <c r="D10" s="470">
        <v>574</v>
      </c>
      <c r="E10" s="281">
        <v>1</v>
      </c>
      <c r="F10" s="264">
        <v>511</v>
      </c>
      <c r="G10" s="281"/>
      <c r="H10" s="264">
        <v>512</v>
      </c>
      <c r="I10" s="281">
        <v>1</v>
      </c>
      <c r="J10" s="251">
        <v>547</v>
      </c>
      <c r="K10" s="281">
        <v>1</v>
      </c>
      <c r="L10" s="251">
        <v>538</v>
      </c>
      <c r="M10" s="281">
        <v>1</v>
      </c>
      <c r="N10" s="261" t="s">
        <v>320</v>
      </c>
      <c r="O10" s="281"/>
      <c r="P10" s="268"/>
      <c r="Q10" s="281"/>
      <c r="R10" s="461" t="s">
        <v>286</v>
      </c>
      <c r="S10" s="281"/>
      <c r="T10" s="214"/>
      <c r="U10" s="281"/>
      <c r="V10" s="218" t="s">
        <v>0</v>
      </c>
      <c r="W10" s="273">
        <v>3164</v>
      </c>
      <c r="X10" s="274">
        <v>3127</v>
      </c>
      <c r="Y10" s="204">
        <v>6</v>
      </c>
      <c r="Z10" s="204">
        <v>2</v>
      </c>
      <c r="AA10" s="205">
        <v>2</v>
      </c>
    </row>
    <row r="11" spans="2:27" ht="18" customHeight="1" thickBot="1">
      <c r="B11" s="497"/>
      <c r="C11" s="210" t="s">
        <v>1</v>
      </c>
      <c r="D11" s="254">
        <v>505</v>
      </c>
      <c r="E11" s="280"/>
      <c r="F11" s="254">
        <v>503</v>
      </c>
      <c r="G11" s="280">
        <v>1</v>
      </c>
      <c r="H11" s="259"/>
      <c r="I11" s="280"/>
      <c r="J11" s="359">
        <v>518</v>
      </c>
      <c r="K11" s="280">
        <v>1</v>
      </c>
      <c r="L11" s="259">
        <v>491</v>
      </c>
      <c r="M11" s="280">
        <v>1</v>
      </c>
      <c r="N11" s="259">
        <v>486</v>
      </c>
      <c r="O11" s="280"/>
      <c r="P11" s="270"/>
      <c r="Q11" s="280"/>
      <c r="R11" s="269">
        <v>489</v>
      </c>
      <c r="S11" s="280"/>
      <c r="T11" s="358"/>
      <c r="U11" s="280"/>
      <c r="V11" s="219" t="s">
        <v>1</v>
      </c>
      <c r="W11" s="275">
        <v>3075</v>
      </c>
      <c r="X11" s="277">
        <v>2992</v>
      </c>
      <c r="Y11" s="217">
        <v>5</v>
      </c>
      <c r="Z11" s="217">
        <v>3</v>
      </c>
      <c r="AA11" s="220">
        <v>0</v>
      </c>
    </row>
    <row r="12" spans="2:27" ht="18" customHeight="1">
      <c r="B12" s="492" t="s">
        <v>225</v>
      </c>
      <c r="C12" s="209" t="s">
        <v>0</v>
      </c>
      <c r="D12" s="251">
        <v>534</v>
      </c>
      <c r="E12" s="279"/>
      <c r="F12" s="258">
        <v>521</v>
      </c>
      <c r="G12" s="281"/>
      <c r="H12" s="258"/>
      <c r="I12" s="281"/>
      <c r="J12" s="251">
        <v>517</v>
      </c>
      <c r="K12" s="281">
        <v>1</v>
      </c>
      <c r="L12" s="470">
        <v>553</v>
      </c>
      <c r="M12" s="281">
        <v>1</v>
      </c>
      <c r="N12" s="264">
        <v>508</v>
      </c>
      <c r="O12" s="281"/>
      <c r="P12" s="268">
        <v>518</v>
      </c>
      <c r="Q12" s="281">
        <v>1</v>
      </c>
      <c r="R12" s="268"/>
      <c r="S12" s="281"/>
      <c r="T12" s="216"/>
      <c r="U12" s="281"/>
      <c r="V12" s="218" t="s">
        <v>0</v>
      </c>
      <c r="W12" s="273">
        <v>3151</v>
      </c>
      <c r="X12" s="274">
        <v>3153</v>
      </c>
      <c r="Y12" s="204">
        <v>3</v>
      </c>
      <c r="Z12" s="204">
        <v>5</v>
      </c>
      <c r="AA12" s="205">
        <v>0</v>
      </c>
    </row>
    <row r="13" spans="2:27" ht="18" customHeight="1" thickBot="1">
      <c r="B13" s="493"/>
      <c r="C13" s="210" t="s">
        <v>1</v>
      </c>
      <c r="D13" s="267">
        <v>558</v>
      </c>
      <c r="E13" s="280">
        <v>1</v>
      </c>
      <c r="F13" s="359"/>
      <c r="G13" s="280"/>
      <c r="H13" s="259" t="s">
        <v>333</v>
      </c>
      <c r="I13" s="280"/>
      <c r="J13" s="471">
        <v>555</v>
      </c>
      <c r="K13" s="280">
        <v>1</v>
      </c>
      <c r="L13" s="254">
        <v>548</v>
      </c>
      <c r="M13" s="280"/>
      <c r="N13" s="263">
        <v>518</v>
      </c>
      <c r="O13" s="280">
        <v>1</v>
      </c>
      <c r="P13" s="270">
        <v>502</v>
      </c>
      <c r="Q13" s="280"/>
      <c r="R13" s="269" t="s">
        <v>334</v>
      </c>
      <c r="S13" s="280"/>
      <c r="T13" s="215"/>
      <c r="U13" s="280"/>
      <c r="V13" s="219" t="s">
        <v>1</v>
      </c>
      <c r="W13" s="275">
        <v>3183</v>
      </c>
      <c r="X13" s="276">
        <v>3166</v>
      </c>
      <c r="Y13" s="217">
        <v>5</v>
      </c>
      <c r="Z13" s="217">
        <v>3</v>
      </c>
      <c r="AA13" s="220">
        <v>0</v>
      </c>
    </row>
    <row r="14" spans="2:27" ht="18" customHeight="1">
      <c r="B14" s="492" t="s">
        <v>177</v>
      </c>
      <c r="C14" s="209" t="s">
        <v>0</v>
      </c>
      <c r="D14" s="470">
        <v>560</v>
      </c>
      <c r="E14" s="281">
        <v>1</v>
      </c>
      <c r="F14" s="253">
        <v>531</v>
      </c>
      <c r="G14" s="381"/>
      <c r="H14" s="258">
        <v>527</v>
      </c>
      <c r="I14" s="279"/>
      <c r="J14" s="251">
        <v>510</v>
      </c>
      <c r="K14" s="281"/>
      <c r="L14" s="264">
        <v>521</v>
      </c>
      <c r="M14" s="281"/>
      <c r="N14" s="258">
        <v>528</v>
      </c>
      <c r="O14" s="381"/>
      <c r="P14" s="272"/>
      <c r="Q14" s="281"/>
      <c r="R14" s="268"/>
      <c r="S14" s="381"/>
      <c r="T14" s="214"/>
      <c r="U14" s="281"/>
      <c r="V14" s="218" t="s">
        <v>0</v>
      </c>
      <c r="W14" s="360">
        <v>3177</v>
      </c>
      <c r="X14" s="274">
        <v>3330</v>
      </c>
      <c r="Y14" s="204">
        <v>1</v>
      </c>
      <c r="Z14" s="204">
        <v>7</v>
      </c>
      <c r="AA14" s="205">
        <v>0</v>
      </c>
    </row>
    <row r="15" spans="2:27" ht="18" customHeight="1" thickBot="1">
      <c r="B15" s="493"/>
      <c r="C15" s="210" t="s">
        <v>1</v>
      </c>
      <c r="D15" s="255">
        <v>509</v>
      </c>
      <c r="E15" s="280"/>
      <c r="F15" s="263"/>
      <c r="G15" s="280"/>
      <c r="H15" s="259"/>
      <c r="I15" s="280"/>
      <c r="J15" s="254">
        <v>501</v>
      </c>
      <c r="K15" s="280"/>
      <c r="L15" s="263">
        <v>507</v>
      </c>
      <c r="M15" s="280"/>
      <c r="N15" s="262">
        <v>500</v>
      </c>
      <c r="O15" s="280"/>
      <c r="P15" s="271">
        <v>549</v>
      </c>
      <c r="Q15" s="280">
        <v>1</v>
      </c>
      <c r="R15" s="270"/>
      <c r="S15" s="280"/>
      <c r="T15" s="213" t="s">
        <v>263</v>
      </c>
      <c r="U15" s="280"/>
      <c r="V15" s="219" t="s">
        <v>1</v>
      </c>
      <c r="W15" s="275">
        <v>3257</v>
      </c>
      <c r="X15" s="276">
        <v>3085</v>
      </c>
      <c r="Y15" s="217">
        <v>7</v>
      </c>
      <c r="Z15" s="217">
        <v>1</v>
      </c>
      <c r="AA15" s="220">
        <v>0</v>
      </c>
    </row>
    <row r="16" spans="2:27" ht="18" customHeight="1">
      <c r="B16" s="492" t="s">
        <v>173</v>
      </c>
      <c r="C16" s="209" t="s">
        <v>0</v>
      </c>
      <c r="D16" s="470">
        <v>557</v>
      </c>
      <c r="E16" s="281">
        <v>1</v>
      </c>
      <c r="F16" s="264">
        <v>541</v>
      </c>
      <c r="G16" s="281">
        <v>1</v>
      </c>
      <c r="H16" s="264"/>
      <c r="I16" s="281"/>
      <c r="J16" s="251">
        <v>545</v>
      </c>
      <c r="K16" s="281">
        <v>1</v>
      </c>
      <c r="L16" s="261">
        <v>499</v>
      </c>
      <c r="M16" s="281"/>
      <c r="N16" s="264">
        <v>515</v>
      </c>
      <c r="O16" s="281">
        <v>1</v>
      </c>
      <c r="P16" s="268">
        <v>507</v>
      </c>
      <c r="Q16" s="281">
        <v>1</v>
      </c>
      <c r="R16" s="268"/>
      <c r="S16" s="281"/>
      <c r="T16" s="214"/>
      <c r="U16" s="281"/>
      <c r="V16" s="218" t="s">
        <v>0</v>
      </c>
      <c r="W16" s="360">
        <v>3164</v>
      </c>
      <c r="X16" s="274">
        <v>3055</v>
      </c>
      <c r="Y16" s="204">
        <v>7</v>
      </c>
      <c r="Z16" s="204">
        <v>1</v>
      </c>
      <c r="AA16" s="205">
        <v>2</v>
      </c>
    </row>
    <row r="17" spans="2:27" ht="18" customHeight="1" thickBot="1">
      <c r="B17" s="498"/>
      <c r="C17" s="210" t="s">
        <v>1</v>
      </c>
      <c r="D17" s="254">
        <v>537</v>
      </c>
      <c r="E17" s="280">
        <v>1</v>
      </c>
      <c r="F17" s="262"/>
      <c r="G17" s="280"/>
      <c r="H17" s="254">
        <v>515</v>
      </c>
      <c r="I17" s="280"/>
      <c r="J17" s="267">
        <v>557</v>
      </c>
      <c r="K17" s="280">
        <v>1</v>
      </c>
      <c r="L17" s="263">
        <v>524</v>
      </c>
      <c r="M17" s="280">
        <v>1</v>
      </c>
      <c r="N17" s="252">
        <v>538</v>
      </c>
      <c r="O17" s="280"/>
      <c r="P17" s="269"/>
      <c r="Q17" s="280"/>
      <c r="R17" s="270">
        <v>527</v>
      </c>
      <c r="S17" s="280">
        <v>1</v>
      </c>
      <c r="T17" s="213"/>
      <c r="U17" s="280"/>
      <c r="V17" s="219" t="s">
        <v>1</v>
      </c>
      <c r="W17" s="275">
        <v>3099</v>
      </c>
      <c r="X17" s="276">
        <v>3198</v>
      </c>
      <c r="Y17" s="217">
        <v>2</v>
      </c>
      <c r="Z17" s="217">
        <v>6</v>
      </c>
      <c r="AA17" s="220">
        <v>2</v>
      </c>
    </row>
    <row r="18" spans="2:27" ht="18" customHeight="1">
      <c r="B18" s="492" t="s">
        <v>229</v>
      </c>
      <c r="C18" s="209" t="s">
        <v>0</v>
      </c>
      <c r="D18" s="251">
        <v>536</v>
      </c>
      <c r="E18" s="281">
        <v>1</v>
      </c>
      <c r="F18" s="470">
        <v>562</v>
      </c>
      <c r="G18" s="281"/>
      <c r="H18" s="258"/>
      <c r="I18" s="281"/>
      <c r="J18" s="251">
        <v>545</v>
      </c>
      <c r="K18" s="281">
        <v>1</v>
      </c>
      <c r="L18" s="258">
        <v>526</v>
      </c>
      <c r="M18" s="281"/>
      <c r="N18" s="258">
        <v>512</v>
      </c>
      <c r="O18" s="281"/>
      <c r="P18" s="268"/>
      <c r="Q18" s="281"/>
      <c r="R18" s="268">
        <v>500</v>
      </c>
      <c r="S18" s="281"/>
      <c r="T18" s="214"/>
      <c r="U18" s="281"/>
      <c r="V18" s="218" t="s">
        <v>0</v>
      </c>
      <c r="W18" s="273">
        <v>3181</v>
      </c>
      <c r="X18" s="274">
        <v>3149</v>
      </c>
      <c r="Y18" s="204">
        <v>4</v>
      </c>
      <c r="Z18" s="204">
        <v>4</v>
      </c>
      <c r="AA18" s="205">
        <v>1</v>
      </c>
    </row>
    <row r="19" spans="2:27" ht="18" customHeight="1" thickBot="1">
      <c r="B19" s="493"/>
      <c r="C19" s="210" t="s">
        <v>1</v>
      </c>
      <c r="D19" s="359">
        <v>530</v>
      </c>
      <c r="E19" s="280">
        <v>1</v>
      </c>
      <c r="F19" s="259">
        <v>477</v>
      </c>
      <c r="G19" s="280">
        <v>1</v>
      </c>
      <c r="H19" s="259"/>
      <c r="I19" s="280"/>
      <c r="J19" s="255">
        <v>528</v>
      </c>
      <c r="K19" s="280">
        <v>1</v>
      </c>
      <c r="L19" s="262"/>
      <c r="M19" s="405"/>
      <c r="N19" s="252">
        <v>484</v>
      </c>
      <c r="O19" s="280"/>
      <c r="P19" s="269">
        <v>480</v>
      </c>
      <c r="Q19" s="280"/>
      <c r="R19" s="269">
        <v>456</v>
      </c>
      <c r="S19" s="280"/>
      <c r="T19" s="417"/>
      <c r="U19" s="280"/>
      <c r="V19" s="219" t="s">
        <v>1</v>
      </c>
      <c r="W19" s="448">
        <v>2946</v>
      </c>
      <c r="X19" s="277">
        <v>2955</v>
      </c>
      <c r="Y19" s="217">
        <v>3</v>
      </c>
      <c r="Z19" s="217">
        <v>5</v>
      </c>
      <c r="AA19" s="220">
        <v>2</v>
      </c>
    </row>
    <row r="20" spans="2:27" ht="18" customHeight="1">
      <c r="B20" s="492" t="s">
        <v>220</v>
      </c>
      <c r="C20" s="209" t="s">
        <v>0</v>
      </c>
      <c r="D20" s="257">
        <v>492</v>
      </c>
      <c r="E20" s="281"/>
      <c r="F20" s="260"/>
      <c r="G20" s="281"/>
      <c r="H20" s="258">
        <v>530</v>
      </c>
      <c r="I20" s="281">
        <v>1</v>
      </c>
      <c r="J20" s="257">
        <v>499</v>
      </c>
      <c r="K20" s="281"/>
      <c r="L20" s="264">
        <v>508</v>
      </c>
      <c r="M20" s="281"/>
      <c r="N20" s="256">
        <v>535</v>
      </c>
      <c r="O20" s="281">
        <v>1</v>
      </c>
      <c r="P20" s="408"/>
      <c r="Q20" s="281"/>
      <c r="R20" s="408">
        <v>513</v>
      </c>
      <c r="S20" s="281"/>
      <c r="T20" s="216"/>
      <c r="U20" s="281"/>
      <c r="V20" s="218" t="s">
        <v>0</v>
      </c>
      <c r="W20" s="273">
        <v>3077</v>
      </c>
      <c r="X20" s="274">
        <v>3148</v>
      </c>
      <c r="Y20" s="204">
        <v>2</v>
      </c>
      <c r="Z20" s="204">
        <v>6</v>
      </c>
      <c r="AA20" s="205">
        <v>0</v>
      </c>
    </row>
    <row r="21" spans="2:27" ht="18" customHeight="1" thickBot="1">
      <c r="B21" s="493"/>
      <c r="C21" s="210" t="s">
        <v>1</v>
      </c>
      <c r="D21" s="254">
        <v>536</v>
      </c>
      <c r="E21" s="280">
        <v>1</v>
      </c>
      <c r="F21" s="259" t="s">
        <v>352</v>
      </c>
      <c r="G21" s="280"/>
      <c r="H21" s="252" t="s">
        <v>353</v>
      </c>
      <c r="I21" s="280"/>
      <c r="J21" s="252">
        <v>494</v>
      </c>
      <c r="K21" s="280"/>
      <c r="L21" s="259">
        <v>481</v>
      </c>
      <c r="M21" s="280"/>
      <c r="N21" s="359">
        <v>547</v>
      </c>
      <c r="O21" s="280">
        <v>1</v>
      </c>
      <c r="P21" s="377">
        <v>546</v>
      </c>
      <c r="Q21" s="280">
        <v>1</v>
      </c>
      <c r="R21" s="377"/>
      <c r="S21" s="280"/>
      <c r="T21" s="215"/>
      <c r="U21" s="280"/>
      <c r="V21" s="219" t="s">
        <v>1</v>
      </c>
      <c r="W21" s="290">
        <v>6126</v>
      </c>
      <c r="X21" s="378">
        <v>3108</v>
      </c>
      <c r="Y21" s="217">
        <v>3</v>
      </c>
      <c r="Z21" s="217">
        <v>5</v>
      </c>
      <c r="AA21" s="220">
        <v>0</v>
      </c>
    </row>
    <row r="22" spans="2:27" ht="18" customHeight="1" thickBot="1">
      <c r="B22" s="497" t="s">
        <v>175</v>
      </c>
      <c r="C22" s="209" t="s">
        <v>0</v>
      </c>
      <c r="D22" s="251">
        <v>530</v>
      </c>
      <c r="E22" s="281">
        <v>1</v>
      </c>
      <c r="F22" s="289">
        <v>586</v>
      </c>
      <c r="G22" s="281">
        <v>1</v>
      </c>
      <c r="H22" s="257">
        <v>499</v>
      </c>
      <c r="I22" s="281"/>
      <c r="J22" s="257">
        <v>499</v>
      </c>
      <c r="K22" s="281">
        <v>1</v>
      </c>
      <c r="L22" s="257">
        <v>499</v>
      </c>
      <c r="M22" s="281"/>
      <c r="N22" s="264">
        <v>521</v>
      </c>
      <c r="O22" s="281">
        <v>1</v>
      </c>
      <c r="P22" s="268"/>
      <c r="Q22" s="281"/>
      <c r="R22" s="268"/>
      <c r="S22" s="279"/>
      <c r="T22" s="212"/>
      <c r="U22" s="281"/>
      <c r="V22" s="218" t="s">
        <v>0</v>
      </c>
      <c r="W22" s="273">
        <v>3134</v>
      </c>
      <c r="X22" s="274">
        <v>2978</v>
      </c>
      <c r="Y22" s="204">
        <v>6</v>
      </c>
      <c r="Z22" s="204">
        <v>2</v>
      </c>
      <c r="AA22" s="205">
        <v>2</v>
      </c>
    </row>
    <row r="23" spans="2:27" ht="18" customHeight="1" thickBot="1">
      <c r="B23" s="497"/>
      <c r="C23" s="210" t="s">
        <v>1</v>
      </c>
      <c r="D23" s="471">
        <v>562</v>
      </c>
      <c r="E23" s="280"/>
      <c r="F23" s="259"/>
      <c r="G23" s="280"/>
      <c r="H23" s="262">
        <v>547</v>
      </c>
      <c r="I23" s="280"/>
      <c r="J23" s="471">
        <v>564</v>
      </c>
      <c r="K23" s="280">
        <v>1</v>
      </c>
      <c r="L23" s="254">
        <v>532</v>
      </c>
      <c r="M23" s="280">
        <v>1</v>
      </c>
      <c r="N23" s="267">
        <v>573</v>
      </c>
      <c r="O23" s="280">
        <v>1</v>
      </c>
      <c r="P23" s="270">
        <v>518</v>
      </c>
      <c r="Q23" s="280">
        <v>1</v>
      </c>
      <c r="R23" s="269"/>
      <c r="S23" s="280"/>
      <c r="T23" s="213"/>
      <c r="U23" s="280"/>
      <c r="V23" s="219" t="s">
        <v>1</v>
      </c>
      <c r="W23" s="275">
        <v>3194</v>
      </c>
      <c r="X23" s="276">
        <v>3296</v>
      </c>
      <c r="Y23" s="217">
        <v>2</v>
      </c>
      <c r="Z23" s="217">
        <v>6</v>
      </c>
      <c r="AA23" s="220">
        <v>2</v>
      </c>
    </row>
    <row r="24" spans="2:27" ht="18" customHeight="1">
      <c r="B24" s="492" t="s">
        <v>176</v>
      </c>
      <c r="C24" s="209" t="s">
        <v>0</v>
      </c>
      <c r="D24" s="257">
        <v>477</v>
      </c>
      <c r="E24" s="281"/>
      <c r="F24" s="256">
        <v>541</v>
      </c>
      <c r="G24" s="281">
        <v>1</v>
      </c>
      <c r="H24" s="258">
        <v>518</v>
      </c>
      <c r="I24" s="281"/>
      <c r="J24" s="264">
        <v>529</v>
      </c>
      <c r="K24" s="281">
        <v>1</v>
      </c>
      <c r="L24" s="257" t="s">
        <v>283</v>
      </c>
      <c r="M24" s="281"/>
      <c r="N24" s="261" t="s">
        <v>284</v>
      </c>
      <c r="O24" s="281"/>
      <c r="P24" s="408" t="s">
        <v>285</v>
      </c>
      <c r="Q24" s="281"/>
      <c r="R24" s="461" t="s">
        <v>286</v>
      </c>
      <c r="S24" s="281"/>
      <c r="T24" s="214"/>
      <c r="U24" s="281"/>
      <c r="V24" s="218" t="s">
        <v>0</v>
      </c>
      <c r="W24" s="273">
        <v>3074</v>
      </c>
      <c r="X24" s="274">
        <v>3090</v>
      </c>
      <c r="Y24" s="204">
        <v>3</v>
      </c>
      <c r="Z24" s="204">
        <v>5</v>
      </c>
      <c r="AA24" s="205">
        <v>0</v>
      </c>
    </row>
    <row r="25" spans="2:27" ht="18" customHeight="1" thickBot="1">
      <c r="B25" s="493"/>
      <c r="C25" s="244" t="s">
        <v>1</v>
      </c>
      <c r="D25" s="638">
        <v>601</v>
      </c>
      <c r="E25" s="283">
        <v>1</v>
      </c>
      <c r="F25" s="419"/>
      <c r="G25" s="283"/>
      <c r="H25" s="266">
        <v>555</v>
      </c>
      <c r="I25" s="282" t="s">
        <v>377</v>
      </c>
      <c r="J25" s="639" t="s">
        <v>378</v>
      </c>
      <c r="K25" s="283"/>
      <c r="L25" s="639" t="s">
        <v>379</v>
      </c>
      <c r="M25" s="283"/>
      <c r="N25" s="419">
        <v>533</v>
      </c>
      <c r="O25" s="283">
        <v>1</v>
      </c>
      <c r="P25" s="363">
        <v>559</v>
      </c>
      <c r="Q25" s="362" t="s">
        <v>377</v>
      </c>
      <c r="R25" s="363">
        <v>530</v>
      </c>
      <c r="S25" s="283"/>
      <c r="T25" s="245"/>
      <c r="U25" s="283"/>
      <c r="V25" s="222" t="s">
        <v>1</v>
      </c>
      <c r="W25" s="278">
        <v>3244</v>
      </c>
      <c r="X25" s="364">
        <v>3275</v>
      </c>
      <c r="Y25" s="223">
        <v>2</v>
      </c>
      <c r="Z25" s="223">
        <v>6</v>
      </c>
      <c r="AA25" s="224">
        <v>2</v>
      </c>
    </row>
    <row r="26" spans="2:27" ht="18" customHeight="1" thickTop="1">
      <c r="B26" s="225" t="s">
        <v>11</v>
      </c>
      <c r="C26" s="226"/>
      <c r="D26" s="247">
        <f>AVERAGE(D4,D6,D8,D10,D12,D14,D16,D18,D20,D22,D24)</f>
        <v>534.4545454545455</v>
      </c>
      <c r="E26" s="418">
        <f>SUM(E4,E6,E8,E10,E12,E14,E16,E18,E20,E22,E24)</f>
        <v>7</v>
      </c>
      <c r="F26" s="246">
        <f>AVERAGE(F4,F6,F8,F10,F12,F14,F16,F18,F20,F22,F24)</f>
        <v>536.8888888888889</v>
      </c>
      <c r="G26" s="418">
        <f>SUM(G4,G6,G8,G10,G12,G14,G16,G18,G20,G22,G24)</f>
        <v>3</v>
      </c>
      <c r="H26" s="445">
        <f>AVERAGE(H4,H6,H8,H10,H12,H14,H16,H18,H20,H22,H24)</f>
        <v>517.2</v>
      </c>
      <c r="I26" s="418">
        <f>SUM(I4,I6,I8,I10,I12,I14,I16,I18,I20,I22,I24)</f>
        <v>2</v>
      </c>
      <c r="J26" s="247">
        <f>AVERAGE(J4,J6,J8,J10,J12,J14,J16,J18,J20,J22,J24)</f>
        <v>527.3</v>
      </c>
      <c r="K26" s="418">
        <f>SUM(K4,K6,K8,K10,K12,K14,K16,K18,K20,K22,K24)</f>
        <v>7</v>
      </c>
      <c r="L26" s="246">
        <f>AVERAGE(L4,L6,L8,L10,L12,L14,L16,L18,L20,L22,L24)</f>
        <v>519.4444444444445</v>
      </c>
      <c r="M26" s="418">
        <f>SUM(M4,M6,M8,M10,M12,M14,M16,M18,M20,M22,M24)</f>
        <v>2</v>
      </c>
      <c r="N26" s="246">
        <f>AVERAGE(N4,N6,N8,N10,N12,N14,N16,N18,N20,N22,N24)</f>
        <v>519.75</v>
      </c>
      <c r="O26" s="418">
        <f>SUM(O4,O6,O8,O10,O12,O14,O16,O18,O20,O22,O24)</f>
        <v>4</v>
      </c>
      <c r="P26" s="247">
        <f>AVERAGE(P4,P6,P8,P10,P12,P14,P16,P18,P20,P22,P24)</f>
        <v>521.25</v>
      </c>
      <c r="Q26" s="418">
        <f>SUM(Q4,Q6,Q8,Q10,Q12,Q14,Q16,Q18,Q20,Q22,Q24)</f>
        <v>3</v>
      </c>
      <c r="R26" s="247">
        <f>AVERAGE(R4,R6,R8,R10,R12,R14,R16,R18,R20,R22,R24)</f>
        <v>504.6666666666667</v>
      </c>
      <c r="S26" s="418">
        <f>SUM(S4,S6,S8,S10,S12,S14,S16,S18,S20,S22,S24)</f>
        <v>0</v>
      </c>
      <c r="T26" s="313"/>
      <c r="U26" s="314"/>
      <c r="V26" s="235" t="s">
        <v>0</v>
      </c>
      <c r="W26" s="495">
        <f>AVERAGE(W4,W6,W8,W10,W12,W14,W16,W18,W20,W22,W24)</f>
        <v>3139.4545454545455</v>
      </c>
      <c r="X26" s="495">
        <f>AVERAGE(X4,X6,X8,X10,X12,X14,X16,X18,X20,X22,X24)</f>
        <v>3133.2727272727275</v>
      </c>
      <c r="Y26" s="248">
        <f>SUM(AA4,AA6,AA8,AA10,AA12,AA14,AA16,AA18,AA20,AA22,AA24)</f>
        <v>8</v>
      </c>
      <c r="Z26" s="238" t="s">
        <v>13</v>
      </c>
      <c r="AA26" s="239">
        <f>COUNT(AA4,AA6,AA8,AA10,AA12,AA14,AA16,AA18,AA20,AA22,AA24,#REF!)</f>
        <v>11</v>
      </c>
    </row>
    <row r="27" spans="2:27" ht="18" customHeight="1">
      <c r="B27" s="227" t="s">
        <v>12</v>
      </c>
      <c r="C27" s="228"/>
      <c r="D27" s="233">
        <f>AVERAGE(D5,D7,D9,D11,D13,D15,D17,D19,D21,D23,D25)</f>
        <v>545.3333333333334</v>
      </c>
      <c r="E27" s="407">
        <f>SUM(E5,E7,E9,E11,E13,E15,E17,E19,E21,E23,E25)</f>
        <v>5</v>
      </c>
      <c r="F27" s="233">
        <f>AVERAGE(F5,F7,F9,F11,F13,F15,F17,F19,F21,F23,F25)</f>
        <v>490</v>
      </c>
      <c r="G27" s="407">
        <f>SUM(G5,G7,G9,G11,G13,G15,G17,G19,G21,G23,G25)</f>
        <v>2</v>
      </c>
      <c r="H27" s="231">
        <f>AVERAGE(H5,H7,H9,H11,H13,H15,H17,H19,H21,H23,H25)</f>
        <v>510.2</v>
      </c>
      <c r="I27" s="407">
        <f>SUM(I5,I7,I9,I11,I13,I15,I17,I19,I21,I23,I25)</f>
        <v>0</v>
      </c>
      <c r="J27" s="231">
        <f>AVERAGE(J5,J7,J9,J11,J13,J15,J17,J19,J21,J23,J25)</f>
        <v>531.2</v>
      </c>
      <c r="K27" s="407">
        <f>SUM(K5,K7,K9,K11,K13,K15,K17,K19,K21,K23,K25)</f>
        <v>7</v>
      </c>
      <c r="L27" s="233">
        <f>AVERAGE(L5,L7,L9,L11,L13,L15,L17,L19,L21,L23,L25)</f>
        <v>515</v>
      </c>
      <c r="M27" s="407">
        <f>SUM(M5,M7,M9,M11,M13,M15,M17,M19,M21,M23,M25)</f>
        <v>5</v>
      </c>
      <c r="N27" s="233">
        <f>AVERAGE(N5,N7,N9,N11,N13,N15,N17,N19,N21,N23,N25)</f>
        <v>518.5454545454545</v>
      </c>
      <c r="O27" s="407">
        <f>SUM(O5,O7,O9,O11,O13,O15,O17,O19,O21,O23,O25)</f>
        <v>5</v>
      </c>
      <c r="P27" s="233">
        <f>AVERAGE(P5,P7,P9,P11,P13,P15,P17,P19,P21,P23,P25)</f>
        <v>523.8888888888889</v>
      </c>
      <c r="Q27" s="407">
        <f>SUM(Q5,Q7,Q9,Q11,Q13,Q15,Q17,Q19,Q21,Q23,Q25)</f>
        <v>4</v>
      </c>
      <c r="R27" s="233">
        <f>AVERAGE(R5,R7,R9,R11,R13,R15,R17,R19,R21,R23,R25)</f>
        <v>511.1666666666667</v>
      </c>
      <c r="S27" s="407">
        <f>SUM(S5,S7,S9,S11,S13,S15,S17,S19,S21,S23,S25)</f>
        <v>3</v>
      </c>
      <c r="T27" s="315"/>
      <c r="U27" s="316"/>
      <c r="V27" s="236" t="s">
        <v>1</v>
      </c>
      <c r="W27" s="496">
        <f>AVERAGE(X5,X7,X9,X11,X13,X15,X17,X19,X21,X23,X25)</f>
        <v>3123.7272727272725</v>
      </c>
      <c r="X27" s="496"/>
      <c r="Y27" s="249">
        <f>SUM(AA5,AA7,AA9,AA11,AA13,AA15,AA17,AA19,AA21,AA23,AA25)</f>
        <v>10</v>
      </c>
      <c r="Z27" s="240" t="s">
        <v>13</v>
      </c>
      <c r="AA27" s="241">
        <f>COUNT(AA5,AA7,AA9,AA11,AA13,AA15,AA17,AA19,AA21,AA23,AA25,#REF!)</f>
        <v>11</v>
      </c>
    </row>
    <row r="28" spans="2:27" ht="18" customHeight="1" thickBot="1">
      <c r="B28" s="229" t="s">
        <v>14</v>
      </c>
      <c r="C28" s="230"/>
      <c r="D28" s="234">
        <f>AVERAGE(D4:D25)</f>
        <v>539.35</v>
      </c>
      <c r="E28" s="206" t="s">
        <v>380</v>
      </c>
      <c r="F28" s="232">
        <f>AVERAGE(F4:F25)</f>
        <v>528.3636363636364</v>
      </c>
      <c r="G28" s="206" t="s">
        <v>374</v>
      </c>
      <c r="H28" s="232">
        <f>AVERAGE(H4:H25)</f>
        <v>513.7</v>
      </c>
      <c r="I28" s="206" t="s">
        <v>381</v>
      </c>
      <c r="J28" s="232">
        <f>AVERAGE(J4:J25)</f>
        <v>529.25</v>
      </c>
      <c r="K28" s="206" t="s">
        <v>375</v>
      </c>
      <c r="L28" s="232">
        <f>AVERAGE(L4:L25)</f>
        <v>517.2222222222222</v>
      </c>
      <c r="M28" s="206" t="s">
        <v>376</v>
      </c>
      <c r="N28" s="232">
        <f>AVERAGE(N4:N25)</f>
        <v>519.0526315789474</v>
      </c>
      <c r="O28" s="206" t="s">
        <v>382</v>
      </c>
      <c r="P28" s="234">
        <f>AVERAGE(P4:P25)</f>
        <v>523.0769230769231</v>
      </c>
      <c r="Q28" s="206" t="s">
        <v>383</v>
      </c>
      <c r="R28" s="234">
        <f>AVERAGE(R4:R25)</f>
        <v>509</v>
      </c>
      <c r="S28" s="206" t="s">
        <v>384</v>
      </c>
      <c r="T28" s="317"/>
      <c r="U28" s="318"/>
      <c r="V28" s="237" t="s">
        <v>151</v>
      </c>
      <c r="W28" s="494">
        <f>AVERAGE(W4,X5,W6,X7,W8,X9,W10,X11,W12,X13,W14,X15,W16,X17,W18,X19,W20,X21,W22,X23,W24,X25)</f>
        <v>3131.590909090909</v>
      </c>
      <c r="X28" s="494"/>
      <c r="Y28" s="250">
        <f>SUM(Y26:Y27)</f>
        <v>18</v>
      </c>
      <c r="Z28" s="242" t="s">
        <v>13</v>
      </c>
      <c r="AA28" s="243">
        <f>SUM(AA26:AA27)</f>
        <v>22</v>
      </c>
    </row>
    <row r="29" ht="13.5" thickTop="1"/>
    <row r="30" ht="12.75">
      <c r="B30" s="4"/>
    </row>
  </sheetData>
  <sheetProtection/>
  <mergeCells count="27">
    <mergeCell ref="B18:B19"/>
    <mergeCell ref="B1:AA1"/>
    <mergeCell ref="D2:E2"/>
    <mergeCell ref="AA2:AA3"/>
    <mergeCell ref="P2:Q2"/>
    <mergeCell ref="B22:B23"/>
    <mergeCell ref="B12:B13"/>
    <mergeCell ref="H2:I2"/>
    <mergeCell ref="B2:C3"/>
    <mergeCell ref="J2:K2"/>
    <mergeCell ref="B8:B9"/>
    <mergeCell ref="T2:U2"/>
    <mergeCell ref="B10:B11"/>
    <mergeCell ref="B4:B5"/>
    <mergeCell ref="B16:B17"/>
    <mergeCell ref="F2:G2"/>
    <mergeCell ref="R2:S2"/>
    <mergeCell ref="V2:Z3"/>
    <mergeCell ref="N2:O2"/>
    <mergeCell ref="B24:B25"/>
    <mergeCell ref="B6:B7"/>
    <mergeCell ref="B20:B21"/>
    <mergeCell ref="W28:X28"/>
    <mergeCell ref="W26:X26"/>
    <mergeCell ref="W27:X27"/>
    <mergeCell ref="B14:B15"/>
    <mergeCell ref="L2:M2"/>
  </mergeCells>
  <printOptions/>
  <pageMargins left="0.15748031496062992" right="0.5" top="0.62" bottom="0.15748031496062992" header="0.11811023622047245" footer="0.11811023622047245"/>
  <pageSetup fitToHeight="1" fitToWidth="1" horizontalDpi="600" verticalDpi="600" orientation="landscape" paperSize="9" scale="97" r:id="rId3"/>
  <ignoredErrors>
    <ignoredError sqref="O26:O27 M26:M27 Q26:Q27 K26:K27 I26:I27 G26:G27 E26:E27 F26:F27 H26:H27 L26:L27 J26:J27 R26:R27 P26:P27 N26:N2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="85" zoomScaleNormal="85" zoomScalePageLayoutView="0" workbookViewId="0" topLeftCell="A1">
      <selection activeCell="A33" sqref="A33:A34"/>
    </sheetView>
  </sheetViews>
  <sheetFormatPr defaultColWidth="9.125" defaultRowHeight="12.75"/>
  <cols>
    <col min="1" max="1" width="14.875" style="320" customWidth="1"/>
    <col min="2" max="12" width="4.00390625" style="319" customWidth="1"/>
    <col min="13" max="14" width="5.625" style="319" customWidth="1"/>
    <col min="15" max="15" width="3.00390625" style="319" customWidth="1"/>
    <col min="16" max="16" width="9.50390625" style="319" customWidth="1"/>
    <col min="17" max="17" width="18.00390625" style="0" customWidth="1"/>
    <col min="18" max="18" width="4.125" style="0" customWidth="1"/>
    <col min="19" max="19" width="9.50390625" style="0" customWidth="1"/>
    <col min="20" max="20" width="4.00390625" style="0" customWidth="1"/>
    <col min="21" max="21" width="8.125" style="0" customWidth="1"/>
    <col min="22" max="22" width="4.125" style="0" customWidth="1"/>
    <col min="23" max="16384" width="9.125" style="319" customWidth="1"/>
  </cols>
  <sheetData>
    <row r="1" spans="1:16" ht="26.25" customHeight="1">
      <c r="A1" s="510" t="s">
        <v>206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</row>
    <row r="2" spans="17:22" ht="15">
      <c r="Q2" t="s">
        <v>186</v>
      </c>
      <c r="R2" s="321" t="s">
        <v>187</v>
      </c>
      <c r="T2" s="322" t="s">
        <v>187</v>
      </c>
      <c r="U2" s="322"/>
      <c r="V2" s="323"/>
    </row>
    <row r="3" spans="1:22" ht="15">
      <c r="A3" s="320" t="s">
        <v>207</v>
      </c>
      <c r="I3" s="319" t="s">
        <v>188</v>
      </c>
      <c r="Q3" s="324" t="s">
        <v>213</v>
      </c>
      <c r="R3" s="325">
        <v>260</v>
      </c>
      <c r="S3" s="326">
        <f aca="true" t="shared" si="0" ref="S3:S10">4*R3</f>
        <v>1040</v>
      </c>
      <c r="T3" s="327">
        <v>130</v>
      </c>
      <c r="U3" s="328">
        <f>4*T3</f>
        <v>520</v>
      </c>
      <c r="V3" s="323"/>
    </row>
    <row r="4" spans="1:22" ht="15">
      <c r="A4" s="320" t="s">
        <v>189</v>
      </c>
      <c r="I4" s="319" t="s">
        <v>216</v>
      </c>
      <c r="Q4" s="324" t="s">
        <v>225</v>
      </c>
      <c r="R4" s="325">
        <v>72</v>
      </c>
      <c r="S4" s="326">
        <f t="shared" si="0"/>
        <v>288</v>
      </c>
      <c r="T4" s="327">
        <v>36</v>
      </c>
      <c r="U4" s="328">
        <f>4*T4</f>
        <v>144</v>
      </c>
      <c r="V4" s="323"/>
    </row>
    <row r="5" spans="1:22" ht="15">
      <c r="A5" s="320" t="s">
        <v>190</v>
      </c>
      <c r="I5" s="319" t="s">
        <v>194</v>
      </c>
      <c r="Q5" s="324" t="s">
        <v>193</v>
      </c>
      <c r="R5" s="325">
        <v>40</v>
      </c>
      <c r="S5" s="326">
        <f t="shared" si="0"/>
        <v>160</v>
      </c>
      <c r="T5" s="327">
        <v>20</v>
      </c>
      <c r="U5" s="328">
        <f aca="true" t="shared" si="1" ref="U5:U10">4*T5</f>
        <v>80</v>
      </c>
      <c r="V5" s="323"/>
    </row>
    <row r="6" spans="1:22" ht="15">
      <c r="A6" s="320" t="s">
        <v>192</v>
      </c>
      <c r="I6" s="319" t="s">
        <v>191</v>
      </c>
      <c r="Q6" s="324" t="s">
        <v>214</v>
      </c>
      <c r="R6" s="325">
        <v>66</v>
      </c>
      <c r="S6" s="326">
        <f t="shared" si="0"/>
        <v>264</v>
      </c>
      <c r="T6" s="327">
        <v>33</v>
      </c>
      <c r="U6" s="328">
        <f t="shared" si="1"/>
        <v>132</v>
      </c>
      <c r="V6" s="323"/>
    </row>
    <row r="7" spans="1:22" ht="15">
      <c r="A7" s="320" t="s">
        <v>272</v>
      </c>
      <c r="I7" s="319" t="s">
        <v>194</v>
      </c>
      <c r="Q7" s="329" t="s">
        <v>220</v>
      </c>
      <c r="R7" s="325">
        <v>52</v>
      </c>
      <c r="S7" s="326">
        <f t="shared" si="0"/>
        <v>208</v>
      </c>
      <c r="T7" s="329">
        <v>26</v>
      </c>
      <c r="U7" s="328">
        <f t="shared" si="1"/>
        <v>104</v>
      </c>
      <c r="V7" s="323"/>
    </row>
    <row r="8" spans="1:22" ht="15">
      <c r="A8" s="320" t="s">
        <v>273</v>
      </c>
      <c r="I8" s="319" t="s">
        <v>195</v>
      </c>
      <c r="Q8" s="329" t="s">
        <v>212</v>
      </c>
      <c r="R8" s="325">
        <v>86</v>
      </c>
      <c r="S8" s="326">
        <f t="shared" si="0"/>
        <v>344</v>
      </c>
      <c r="T8" s="329">
        <v>43</v>
      </c>
      <c r="U8" s="328">
        <f t="shared" si="1"/>
        <v>172</v>
      </c>
      <c r="V8" s="323"/>
    </row>
    <row r="9" spans="1:22" ht="15">
      <c r="A9" s="320" t="s">
        <v>274</v>
      </c>
      <c r="I9" s="319" t="s">
        <v>196</v>
      </c>
      <c r="Q9" s="324" t="s">
        <v>215</v>
      </c>
      <c r="R9" s="325">
        <v>174</v>
      </c>
      <c r="S9" s="326">
        <f t="shared" si="0"/>
        <v>696</v>
      </c>
      <c r="T9" s="329">
        <v>87</v>
      </c>
      <c r="U9" s="328">
        <f t="shared" si="1"/>
        <v>348</v>
      </c>
      <c r="V9" s="323"/>
    </row>
    <row r="10" spans="1:22" ht="15">
      <c r="A10" s="320" t="s">
        <v>197</v>
      </c>
      <c r="I10" s="319" t="s">
        <v>191</v>
      </c>
      <c r="Q10" s="324" t="s">
        <v>202</v>
      </c>
      <c r="R10" s="325">
        <v>218</v>
      </c>
      <c r="S10" s="326">
        <f t="shared" si="0"/>
        <v>872</v>
      </c>
      <c r="T10" s="329">
        <v>109</v>
      </c>
      <c r="U10" s="328">
        <f t="shared" si="1"/>
        <v>436</v>
      </c>
      <c r="V10" s="323"/>
    </row>
    <row r="11" spans="1:22" s="331" customFormat="1" ht="15">
      <c r="A11" s="330" t="s">
        <v>198</v>
      </c>
      <c r="I11" s="332" t="s">
        <v>194</v>
      </c>
      <c r="Q11" s="474" t="s">
        <v>228</v>
      </c>
      <c r="R11" s="475">
        <v>130</v>
      </c>
      <c r="S11" s="476">
        <f>4*R11</f>
        <v>520</v>
      </c>
      <c r="T11" s="477">
        <v>65</v>
      </c>
      <c r="U11" s="478">
        <f>4*T11</f>
        <v>260</v>
      </c>
      <c r="V11" s="323"/>
    </row>
    <row r="12" spans="1:22" s="331" customFormat="1" ht="15">
      <c r="A12" s="330" t="s">
        <v>199</v>
      </c>
      <c r="I12" s="332" t="s">
        <v>191</v>
      </c>
      <c r="Q12" s="479" t="s">
        <v>350</v>
      </c>
      <c r="R12" s="480">
        <v>386</v>
      </c>
      <c r="S12" s="481">
        <f>4*R12</f>
        <v>1544</v>
      </c>
      <c r="T12" s="482">
        <v>193</v>
      </c>
      <c r="U12" s="483">
        <f>4*T12</f>
        <v>772</v>
      </c>
      <c r="V12" s="323"/>
    </row>
    <row r="13" spans="1:22" s="331" customFormat="1" ht="15">
      <c r="A13" s="333" t="s">
        <v>200</v>
      </c>
      <c r="I13" s="331" t="s">
        <v>201</v>
      </c>
      <c r="Q13" s="479" t="s">
        <v>351</v>
      </c>
      <c r="R13" s="480">
        <v>60</v>
      </c>
      <c r="S13" s="481">
        <f>4*R13</f>
        <v>240</v>
      </c>
      <c r="T13" s="482">
        <v>30</v>
      </c>
      <c r="U13" s="483">
        <f>4*T13</f>
        <v>120</v>
      </c>
      <c r="V13" s="323"/>
    </row>
    <row r="14" spans="1:22" ht="15">
      <c r="A14" s="320" t="s">
        <v>210</v>
      </c>
      <c r="I14" s="319" t="s">
        <v>211</v>
      </c>
      <c r="V14" s="323"/>
    </row>
    <row r="15" spans="1:22" ht="15">
      <c r="A15" s="333" t="s">
        <v>208</v>
      </c>
      <c r="I15" s="332" t="s">
        <v>194</v>
      </c>
      <c r="V15" s="323"/>
    </row>
    <row r="16" spans="1:9" ht="15" customHeight="1">
      <c r="A16" s="333" t="s">
        <v>209</v>
      </c>
      <c r="I16" s="332" t="s">
        <v>194</v>
      </c>
    </row>
    <row r="17" spans="1:9" ht="15" customHeight="1">
      <c r="A17" s="320" t="s">
        <v>217</v>
      </c>
      <c r="I17" s="319" t="s">
        <v>211</v>
      </c>
    </row>
    <row r="18" ht="15" customHeight="1" hidden="1" thickBot="1"/>
    <row r="19" spans="1:22" ht="86.25" customHeight="1" hidden="1" thickTop="1">
      <c r="A19" s="508" t="s">
        <v>226</v>
      </c>
      <c r="B19" s="334" t="s">
        <v>178</v>
      </c>
      <c r="C19" s="334" t="s">
        <v>213</v>
      </c>
      <c r="D19" s="334" t="s">
        <v>174</v>
      </c>
      <c r="E19" s="334" t="s">
        <v>179</v>
      </c>
      <c r="F19" s="334" t="s">
        <v>225</v>
      </c>
      <c r="G19" s="334" t="s">
        <v>177</v>
      </c>
      <c r="H19" s="334" t="s">
        <v>173</v>
      </c>
      <c r="I19" s="334" t="s">
        <v>229</v>
      </c>
      <c r="J19" s="335" t="s">
        <v>220</v>
      </c>
      <c r="K19" s="334" t="s">
        <v>175</v>
      </c>
      <c r="L19" s="334" t="s">
        <v>176</v>
      </c>
      <c r="M19" s="336" t="s">
        <v>203</v>
      </c>
      <c r="N19" s="337" t="s">
        <v>204</v>
      </c>
      <c r="P19" s="337" t="s">
        <v>205</v>
      </c>
      <c r="V19" s="323"/>
    </row>
    <row r="20" spans="1:22" ht="6.75" customHeight="1" hidden="1">
      <c r="A20" s="509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9"/>
      <c r="N20" s="339"/>
      <c r="P20" s="340"/>
      <c r="V20" s="323"/>
    </row>
    <row r="21" spans="1:22" ht="15" customHeight="1" hidden="1">
      <c r="A21" s="341" t="s">
        <v>10</v>
      </c>
      <c r="B21" s="383">
        <v>25</v>
      </c>
      <c r="C21" s="354">
        <v>9</v>
      </c>
      <c r="D21" s="409">
        <v>38</v>
      </c>
      <c r="E21" s="354">
        <v>49</v>
      </c>
      <c r="F21" s="354">
        <v>31</v>
      </c>
      <c r="G21" s="383">
        <v>28</v>
      </c>
      <c r="H21" s="354">
        <v>0</v>
      </c>
      <c r="I21" s="354">
        <v>0</v>
      </c>
      <c r="J21" s="354">
        <v>76</v>
      </c>
      <c r="K21" s="354">
        <v>31</v>
      </c>
      <c r="L21" s="354">
        <v>92</v>
      </c>
      <c r="M21" s="342"/>
      <c r="N21" s="342">
        <f>B21+C21+D21+E21+F21+G21+H21+I21+J21+K21+L21</f>
        <v>379</v>
      </c>
      <c r="P21" s="343">
        <v>1744</v>
      </c>
      <c r="V21" s="344"/>
    </row>
    <row r="22" spans="1:22" ht="15" customHeight="1" hidden="1">
      <c r="A22" s="341" t="s">
        <v>51</v>
      </c>
      <c r="B22" s="354">
        <v>54</v>
      </c>
      <c r="C22" s="354">
        <v>51</v>
      </c>
      <c r="D22" s="409">
        <v>38</v>
      </c>
      <c r="E22" s="354">
        <v>27</v>
      </c>
      <c r="F22" s="354">
        <v>37</v>
      </c>
      <c r="G22" s="379">
        <v>40</v>
      </c>
      <c r="H22" s="354">
        <v>16</v>
      </c>
      <c r="I22" s="354">
        <v>47</v>
      </c>
      <c r="J22" s="409">
        <v>47</v>
      </c>
      <c r="K22" s="409">
        <v>24</v>
      </c>
      <c r="L22" s="355">
        <v>28</v>
      </c>
      <c r="M22" s="342"/>
      <c r="N22" s="342">
        <f aca="true" t="shared" si="2" ref="N22:N27">B22+C22+D22+E22+F22+G22+H22+I22+J22+K22+L22</f>
        <v>409</v>
      </c>
      <c r="P22" s="343"/>
      <c r="V22" s="344"/>
    </row>
    <row r="23" spans="1:22" ht="15" customHeight="1" hidden="1">
      <c r="A23" s="341" t="s">
        <v>9</v>
      </c>
      <c r="B23" s="354">
        <v>154</v>
      </c>
      <c r="C23" s="409">
        <v>35</v>
      </c>
      <c r="D23" s="409">
        <v>38</v>
      </c>
      <c r="E23" s="383">
        <v>0</v>
      </c>
      <c r="F23" s="354">
        <v>0</v>
      </c>
      <c r="G23" s="354">
        <v>40</v>
      </c>
      <c r="H23" s="354">
        <v>37</v>
      </c>
      <c r="I23" s="409">
        <v>60</v>
      </c>
      <c r="J23" s="354">
        <v>18</v>
      </c>
      <c r="K23" s="354">
        <v>37</v>
      </c>
      <c r="L23" s="355">
        <v>48</v>
      </c>
      <c r="M23" s="342"/>
      <c r="N23" s="342">
        <f t="shared" si="2"/>
        <v>467</v>
      </c>
      <c r="P23" s="343">
        <v>1568</v>
      </c>
      <c r="V23" s="344"/>
    </row>
    <row r="24" spans="1:22" ht="15" customHeight="1" hidden="1">
      <c r="A24" s="341" t="s">
        <v>7</v>
      </c>
      <c r="B24" s="379">
        <v>31</v>
      </c>
      <c r="C24" s="409">
        <v>35</v>
      </c>
      <c r="D24" s="354">
        <v>6</v>
      </c>
      <c r="E24" s="354">
        <v>28</v>
      </c>
      <c r="F24" s="383">
        <v>25</v>
      </c>
      <c r="G24" s="354">
        <v>53</v>
      </c>
      <c r="H24" s="379">
        <v>59</v>
      </c>
      <c r="I24" s="354">
        <v>26</v>
      </c>
      <c r="J24" s="354">
        <v>50</v>
      </c>
      <c r="K24" s="354">
        <v>9</v>
      </c>
      <c r="L24" s="355">
        <v>20</v>
      </c>
      <c r="M24" s="342"/>
      <c r="N24" s="342">
        <f t="shared" si="2"/>
        <v>342</v>
      </c>
      <c r="P24" s="343">
        <v>3216</v>
      </c>
      <c r="V24" s="345"/>
    </row>
    <row r="25" spans="1:22" ht="15" customHeight="1" hidden="1">
      <c r="A25" s="341" t="s">
        <v>47</v>
      </c>
      <c r="B25" s="357">
        <v>18</v>
      </c>
      <c r="C25" s="357">
        <v>38</v>
      </c>
      <c r="D25" s="357">
        <v>80</v>
      </c>
      <c r="E25" s="357">
        <v>67</v>
      </c>
      <c r="F25" s="404">
        <v>20</v>
      </c>
      <c r="G25" s="357">
        <v>47</v>
      </c>
      <c r="H25" s="357">
        <v>78</v>
      </c>
      <c r="I25" s="409">
        <v>60</v>
      </c>
      <c r="J25" s="357">
        <v>50</v>
      </c>
      <c r="K25" s="357">
        <v>27</v>
      </c>
      <c r="L25" s="376">
        <v>17</v>
      </c>
      <c r="M25" s="342"/>
      <c r="N25" s="342">
        <v>60</v>
      </c>
      <c r="P25" s="343"/>
      <c r="V25" s="345"/>
    </row>
    <row r="26" spans="1:22" ht="15" customHeight="1" hidden="1">
      <c r="A26" s="341" t="s">
        <v>89</v>
      </c>
      <c r="B26" s="354">
        <v>93</v>
      </c>
      <c r="C26" s="354">
        <v>15</v>
      </c>
      <c r="D26" s="354">
        <v>27</v>
      </c>
      <c r="E26" s="354">
        <v>96</v>
      </c>
      <c r="F26" s="383">
        <v>52</v>
      </c>
      <c r="G26" s="379">
        <v>63</v>
      </c>
      <c r="H26" s="379">
        <v>21</v>
      </c>
      <c r="I26" s="354">
        <v>67</v>
      </c>
      <c r="J26" s="354">
        <v>22</v>
      </c>
      <c r="K26" s="354">
        <v>31</v>
      </c>
      <c r="L26" s="382">
        <v>30</v>
      </c>
      <c r="M26" s="342"/>
      <c r="N26" s="342">
        <f t="shared" si="2"/>
        <v>517</v>
      </c>
      <c r="P26" s="343">
        <v>344</v>
      </c>
      <c r="V26" s="345"/>
    </row>
    <row r="27" spans="1:16" ht="15" customHeight="1" hidden="1">
      <c r="A27" s="346" t="s">
        <v>96</v>
      </c>
      <c r="B27" s="409">
        <v>19</v>
      </c>
      <c r="C27" s="409">
        <v>35</v>
      </c>
      <c r="D27" s="354">
        <v>41</v>
      </c>
      <c r="E27" s="409">
        <v>57</v>
      </c>
      <c r="F27" s="411">
        <v>24</v>
      </c>
      <c r="G27" s="409">
        <v>9</v>
      </c>
      <c r="H27" s="410">
        <v>46</v>
      </c>
      <c r="I27" s="354">
        <v>77</v>
      </c>
      <c r="J27" s="409">
        <v>47</v>
      </c>
      <c r="K27" s="354">
        <v>11</v>
      </c>
      <c r="L27" s="412">
        <v>0</v>
      </c>
      <c r="M27" s="347"/>
      <c r="N27" s="347">
        <f t="shared" si="2"/>
        <v>366</v>
      </c>
      <c r="P27" s="343">
        <v>264</v>
      </c>
    </row>
    <row r="28" spans="1:16" ht="15.75" customHeight="1" hidden="1">
      <c r="A28" s="341" t="s">
        <v>5</v>
      </c>
      <c r="B28" s="354">
        <v>54</v>
      </c>
      <c r="C28" s="354">
        <v>62</v>
      </c>
      <c r="D28" s="354">
        <v>34</v>
      </c>
      <c r="E28" s="354">
        <v>83</v>
      </c>
      <c r="F28" s="354">
        <v>32</v>
      </c>
      <c r="G28" s="354">
        <v>40</v>
      </c>
      <c r="H28" s="354">
        <v>37</v>
      </c>
      <c r="I28" s="354">
        <v>144</v>
      </c>
      <c r="J28" s="379">
        <v>64</v>
      </c>
      <c r="K28" s="383">
        <v>0</v>
      </c>
      <c r="L28" s="415">
        <v>16</v>
      </c>
      <c r="M28" s="342"/>
      <c r="N28" s="416">
        <f>B28+C28+D28+E28+F28+G28+H28+I28+J28+K28+L28</f>
        <v>566</v>
      </c>
      <c r="P28" s="343">
        <v>1040</v>
      </c>
    </row>
    <row r="29" spans="1:16" ht="16.5" customHeight="1" hidden="1" thickBot="1">
      <c r="A29" s="413" t="s">
        <v>204</v>
      </c>
      <c r="B29" s="353">
        <f>SUM(B21:B28)-B25</f>
        <v>430</v>
      </c>
      <c r="C29" s="353">
        <f aca="true" t="shared" si="3" ref="C29:L29">SUM(C21:C28)-C25</f>
        <v>242</v>
      </c>
      <c r="D29" s="353">
        <f t="shared" si="3"/>
        <v>222</v>
      </c>
      <c r="E29" s="353">
        <f t="shared" si="3"/>
        <v>340</v>
      </c>
      <c r="F29" s="353">
        <f t="shared" si="3"/>
        <v>201</v>
      </c>
      <c r="G29" s="353">
        <f t="shared" si="3"/>
        <v>273</v>
      </c>
      <c r="H29" s="353">
        <f t="shared" si="3"/>
        <v>216</v>
      </c>
      <c r="I29" s="353">
        <f>SUM(I21:I28)</f>
        <v>481</v>
      </c>
      <c r="J29" s="353">
        <f t="shared" si="3"/>
        <v>324</v>
      </c>
      <c r="K29" s="353">
        <f t="shared" si="3"/>
        <v>143</v>
      </c>
      <c r="L29" s="353">
        <f t="shared" si="3"/>
        <v>234</v>
      </c>
      <c r="M29" s="414">
        <f>SUM(M21:M28)</f>
        <v>0</v>
      </c>
      <c r="N29" s="414">
        <f>SUM(N21:N28)</f>
        <v>3106</v>
      </c>
      <c r="P29" s="352">
        <f>SUM(P21:P28)</f>
        <v>8176</v>
      </c>
    </row>
    <row r="30" ht="15.75" customHeight="1" hidden="1" thickTop="1"/>
    <row r="31" ht="15" customHeight="1" hidden="1"/>
    <row r="32" ht="15.75" thickBot="1"/>
    <row r="33" spans="1:16" ht="86.25" customHeight="1" thickTop="1">
      <c r="A33" s="508" t="s">
        <v>227</v>
      </c>
      <c r="B33" s="334" t="s">
        <v>178</v>
      </c>
      <c r="C33" s="334" t="s">
        <v>213</v>
      </c>
      <c r="D33" s="334" t="s">
        <v>174</v>
      </c>
      <c r="E33" s="334" t="s">
        <v>179</v>
      </c>
      <c r="F33" s="334" t="s">
        <v>225</v>
      </c>
      <c r="G33" s="334" t="s">
        <v>177</v>
      </c>
      <c r="H33" s="334" t="s">
        <v>173</v>
      </c>
      <c r="I33" s="334" t="s">
        <v>229</v>
      </c>
      <c r="J33" s="335" t="s">
        <v>220</v>
      </c>
      <c r="K33" s="334" t="s">
        <v>175</v>
      </c>
      <c r="L33" s="334" t="s">
        <v>176</v>
      </c>
      <c r="M33" s="336" t="s">
        <v>203</v>
      </c>
      <c r="N33" s="337" t="s">
        <v>204</v>
      </c>
      <c r="P33" s="337" t="s">
        <v>205</v>
      </c>
    </row>
    <row r="34" spans="1:16" ht="6.75" customHeight="1">
      <c r="A34" s="509"/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9"/>
      <c r="N34" s="339"/>
      <c r="P34" s="340"/>
    </row>
    <row r="35" spans="1:16" ht="15">
      <c r="A35" s="341" t="s">
        <v>10</v>
      </c>
      <c r="B35" s="354">
        <v>13</v>
      </c>
      <c r="C35" s="409">
        <v>40</v>
      </c>
      <c r="D35" s="354">
        <v>11</v>
      </c>
      <c r="E35" s="354">
        <v>3</v>
      </c>
      <c r="F35" s="354">
        <v>6</v>
      </c>
      <c r="G35" s="354">
        <v>12</v>
      </c>
      <c r="H35" s="354">
        <v>15</v>
      </c>
      <c r="I35" s="354">
        <v>14</v>
      </c>
      <c r="J35" s="354">
        <v>9</v>
      </c>
      <c r="K35" s="354">
        <v>9</v>
      </c>
      <c r="L35" s="354">
        <v>6</v>
      </c>
      <c r="M35" s="342"/>
      <c r="N35" s="342">
        <f aca="true" t="shared" si="4" ref="N35:N41">B35+C35+D35+E35+F35+G35+H35+I35+J35+K35+L35</f>
        <v>138</v>
      </c>
      <c r="P35" s="343">
        <v>680</v>
      </c>
    </row>
    <row r="36" spans="1:16" ht="15">
      <c r="A36" s="341" t="s">
        <v>51</v>
      </c>
      <c r="B36" s="354">
        <v>19</v>
      </c>
      <c r="C36" s="409">
        <v>40</v>
      </c>
      <c r="D36" s="354">
        <v>30</v>
      </c>
      <c r="E36" s="354">
        <v>44</v>
      </c>
      <c r="F36" s="409">
        <v>25</v>
      </c>
      <c r="G36" s="354">
        <v>31</v>
      </c>
      <c r="H36" s="409">
        <v>25</v>
      </c>
      <c r="I36" s="354">
        <v>24</v>
      </c>
      <c r="J36" s="354">
        <v>34</v>
      </c>
      <c r="K36" s="354">
        <v>0</v>
      </c>
      <c r="L36" s="354">
        <v>22</v>
      </c>
      <c r="M36" s="342"/>
      <c r="N36" s="342">
        <f t="shared" si="4"/>
        <v>294</v>
      </c>
      <c r="P36" s="343">
        <v>208</v>
      </c>
    </row>
    <row r="37" spans="1:16" ht="15">
      <c r="A37" s="341" t="s">
        <v>9</v>
      </c>
      <c r="B37" s="354">
        <v>16</v>
      </c>
      <c r="C37" s="354">
        <v>77</v>
      </c>
      <c r="D37" s="354">
        <v>0</v>
      </c>
      <c r="E37" s="354">
        <v>33</v>
      </c>
      <c r="F37" s="354">
        <v>6</v>
      </c>
      <c r="G37" s="354">
        <v>22</v>
      </c>
      <c r="H37" s="354">
        <v>39</v>
      </c>
      <c r="I37" s="409">
        <v>33</v>
      </c>
      <c r="J37" s="354">
        <v>3</v>
      </c>
      <c r="K37" s="354">
        <v>65</v>
      </c>
      <c r="L37" s="354">
        <v>22</v>
      </c>
      <c r="M37" s="342"/>
      <c r="N37" s="342">
        <f t="shared" si="4"/>
        <v>316</v>
      </c>
      <c r="P37" s="343">
        <v>2928</v>
      </c>
    </row>
    <row r="38" spans="1:16" ht="15">
      <c r="A38" s="341" t="s">
        <v>7</v>
      </c>
      <c r="B38" s="354">
        <v>12</v>
      </c>
      <c r="C38" s="354">
        <v>9</v>
      </c>
      <c r="D38" s="354">
        <v>19</v>
      </c>
      <c r="E38" s="354">
        <v>6</v>
      </c>
      <c r="F38" s="354">
        <v>20</v>
      </c>
      <c r="G38" s="354">
        <v>52</v>
      </c>
      <c r="H38" s="354">
        <v>30</v>
      </c>
      <c r="I38" s="354">
        <v>23</v>
      </c>
      <c r="J38" s="354">
        <v>63</v>
      </c>
      <c r="K38" s="354">
        <v>34</v>
      </c>
      <c r="L38" s="354">
        <v>9</v>
      </c>
      <c r="M38" s="342"/>
      <c r="N38" s="342">
        <f t="shared" si="4"/>
        <v>277</v>
      </c>
      <c r="P38" s="343">
        <v>1328</v>
      </c>
    </row>
    <row r="39" spans="1:22" ht="15" customHeight="1">
      <c r="A39" s="341" t="s">
        <v>47</v>
      </c>
      <c r="B39" s="357">
        <v>12</v>
      </c>
      <c r="C39" s="357">
        <v>37</v>
      </c>
      <c r="D39" s="357">
        <v>59</v>
      </c>
      <c r="E39" s="357">
        <v>9</v>
      </c>
      <c r="F39" s="357">
        <v>37</v>
      </c>
      <c r="G39" s="357">
        <v>28</v>
      </c>
      <c r="H39" s="357">
        <v>18</v>
      </c>
      <c r="I39" s="357">
        <v>26</v>
      </c>
      <c r="J39" s="357">
        <v>88</v>
      </c>
      <c r="K39" s="357">
        <v>66</v>
      </c>
      <c r="L39" s="357">
        <v>13</v>
      </c>
      <c r="M39" s="342"/>
      <c r="N39" s="342">
        <v>0</v>
      </c>
      <c r="P39" s="343"/>
      <c r="V39" s="345"/>
    </row>
    <row r="40" spans="1:22" ht="15" customHeight="1">
      <c r="A40" s="341" t="s">
        <v>89</v>
      </c>
      <c r="B40" s="354">
        <v>54</v>
      </c>
      <c r="C40" s="354">
        <v>58</v>
      </c>
      <c r="D40" s="354">
        <v>28</v>
      </c>
      <c r="E40" s="354">
        <v>3</v>
      </c>
      <c r="F40" s="354">
        <v>32</v>
      </c>
      <c r="G40" s="354">
        <v>18</v>
      </c>
      <c r="H40" s="379">
        <v>28</v>
      </c>
      <c r="I40" s="354">
        <v>55</v>
      </c>
      <c r="J40" s="354">
        <v>9</v>
      </c>
      <c r="K40" s="354">
        <v>21</v>
      </c>
      <c r="L40" s="354">
        <v>24</v>
      </c>
      <c r="M40" s="342"/>
      <c r="N40" s="342">
        <f>B40+C40+D40+E40+F40+G40+H40+I40+J40+K40+L40</f>
        <v>330</v>
      </c>
      <c r="P40" s="343">
        <v>496</v>
      </c>
      <c r="V40" s="345"/>
    </row>
    <row r="41" spans="1:16" ht="15">
      <c r="A41" s="341" t="s">
        <v>96</v>
      </c>
      <c r="B41" s="354">
        <v>19</v>
      </c>
      <c r="C41" s="354">
        <v>36</v>
      </c>
      <c r="D41" s="354">
        <v>13</v>
      </c>
      <c r="E41" s="409">
        <v>19</v>
      </c>
      <c r="F41" s="354">
        <v>29</v>
      </c>
      <c r="G41" s="409">
        <v>27</v>
      </c>
      <c r="H41" s="354">
        <v>0</v>
      </c>
      <c r="I41" s="409">
        <v>33</v>
      </c>
      <c r="J41" s="354">
        <v>9</v>
      </c>
      <c r="K41" s="379">
        <v>32</v>
      </c>
      <c r="L41" s="379">
        <v>25</v>
      </c>
      <c r="M41" s="342"/>
      <c r="N41" s="342">
        <f t="shared" si="4"/>
        <v>242</v>
      </c>
      <c r="P41" s="343"/>
    </row>
    <row r="42" spans="1:16" ht="15.75" thickBot="1">
      <c r="A42" s="346" t="s">
        <v>5</v>
      </c>
      <c r="B42" s="354">
        <v>0</v>
      </c>
      <c r="C42" s="354">
        <v>24</v>
      </c>
      <c r="D42" s="354">
        <v>20</v>
      </c>
      <c r="E42" s="379">
        <v>9</v>
      </c>
      <c r="F42" s="354">
        <v>15</v>
      </c>
      <c r="G42" s="409">
        <v>27</v>
      </c>
      <c r="H42" s="379">
        <v>21</v>
      </c>
      <c r="I42" s="354">
        <v>57</v>
      </c>
      <c r="J42" s="354">
        <v>0</v>
      </c>
      <c r="K42" s="356">
        <v>32</v>
      </c>
      <c r="L42" s="356">
        <v>34</v>
      </c>
      <c r="M42" s="342"/>
      <c r="N42" s="347">
        <f>B42+C42+D42+E42+F42+G42+H42+I42+J42+K42+L42</f>
        <v>239</v>
      </c>
      <c r="P42" s="348">
        <v>920</v>
      </c>
    </row>
    <row r="43" spans="1:16" ht="16.5" thickBot="1" thickTop="1">
      <c r="A43" s="349" t="s">
        <v>204</v>
      </c>
      <c r="B43" s="350">
        <f>SUM(B35:B42)-B39</f>
        <v>133</v>
      </c>
      <c r="C43" s="350">
        <f>SUM(C35:C42)-C39</f>
        <v>284</v>
      </c>
      <c r="D43" s="350">
        <f>SUM(D35:D42)-D39</f>
        <v>121</v>
      </c>
      <c r="E43" s="350">
        <f aca="true" t="shared" si="5" ref="E43:L43">SUM(E35:E42)-E39</f>
        <v>117</v>
      </c>
      <c r="F43" s="350">
        <f t="shared" si="5"/>
        <v>133</v>
      </c>
      <c r="G43" s="350">
        <f t="shared" si="5"/>
        <v>189</v>
      </c>
      <c r="H43" s="350">
        <f t="shared" si="5"/>
        <v>158</v>
      </c>
      <c r="I43" s="350">
        <f t="shared" si="5"/>
        <v>239</v>
      </c>
      <c r="J43" s="350">
        <f t="shared" si="5"/>
        <v>127</v>
      </c>
      <c r="K43" s="353">
        <f t="shared" si="5"/>
        <v>193</v>
      </c>
      <c r="L43" s="353">
        <f t="shared" si="5"/>
        <v>142</v>
      </c>
      <c r="M43" s="351">
        <f>SUM(M35:M42)</f>
        <v>0</v>
      </c>
      <c r="N43" s="351">
        <f>SUM(N35:N42)</f>
        <v>1836</v>
      </c>
      <c r="P43" s="352">
        <f>SUM(P35:P42)</f>
        <v>6560</v>
      </c>
    </row>
    <row r="44" ht="15.75" thickTop="1"/>
    <row r="54" ht="15"/>
    <row r="55" ht="15"/>
    <row r="56" ht="15"/>
    <row r="57" ht="15"/>
  </sheetData>
  <sheetProtection/>
  <mergeCells count="3">
    <mergeCell ref="A19:A20"/>
    <mergeCell ref="A33:A34"/>
    <mergeCell ref="A1:P1"/>
  </mergeCells>
  <printOptions/>
  <pageMargins left="0.7874015748031497" right="0.35433070866141736" top="0.5118110236220472" bottom="0.6299212598425197" header="0.31496062992125984" footer="0.31496062992125984"/>
  <pageSetup horizontalDpi="300" verticalDpi="300" orientation="landscape" paperSize="9" r:id="rId3"/>
  <ignoredErrors>
    <ignoredError sqref="I2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9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N1"/>
    </sheetView>
  </sheetViews>
  <sheetFormatPr defaultColWidth="9.00390625" defaultRowHeight="12.75"/>
  <cols>
    <col min="1" max="1" width="19.50390625" style="5" bestFit="1" customWidth="1"/>
    <col min="2" max="33" width="5.625" style="0" customWidth="1"/>
    <col min="34" max="36" width="9.125" style="0" customWidth="1"/>
    <col min="38" max="38" width="9.00390625" style="0" customWidth="1"/>
  </cols>
  <sheetData>
    <row r="1" spans="1:40" ht="36.75" customHeight="1">
      <c r="A1" s="537" t="s">
        <v>232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537"/>
      <c r="AN1" s="537"/>
    </row>
    <row r="2" ht="13.5" thickBot="1"/>
    <row r="3" spans="1:40" s="6" customFormat="1" ht="17.25" customHeight="1" thickBot="1" thickTop="1">
      <c r="A3" s="7" t="s">
        <v>15</v>
      </c>
      <c r="B3" s="538" t="s">
        <v>180</v>
      </c>
      <c r="C3" s="539"/>
      <c r="D3" s="539"/>
      <c r="E3" s="540"/>
      <c r="F3" s="541" t="s">
        <v>181</v>
      </c>
      <c r="G3" s="542"/>
      <c r="H3" s="542"/>
      <c r="I3" s="543"/>
      <c r="J3" s="538" t="s">
        <v>182</v>
      </c>
      <c r="K3" s="539"/>
      <c r="L3" s="539"/>
      <c r="M3" s="540"/>
      <c r="N3" s="538" t="s">
        <v>183</v>
      </c>
      <c r="O3" s="539"/>
      <c r="P3" s="539"/>
      <c r="Q3" s="540"/>
      <c r="R3" s="544" t="s">
        <v>184</v>
      </c>
      <c r="S3" s="544"/>
      <c r="T3" s="544"/>
      <c r="U3" s="544"/>
      <c r="V3" s="538" t="s">
        <v>219</v>
      </c>
      <c r="W3" s="545"/>
      <c r="X3" s="545"/>
      <c r="Y3" s="546"/>
      <c r="Z3" s="538" t="s">
        <v>218</v>
      </c>
      <c r="AA3" s="545"/>
      <c r="AB3" s="545"/>
      <c r="AC3" s="546"/>
      <c r="AD3" s="538" t="s">
        <v>2</v>
      </c>
      <c r="AE3" s="545"/>
      <c r="AF3" s="545"/>
      <c r="AG3" s="546"/>
      <c r="AH3" s="547" t="s">
        <v>37</v>
      </c>
      <c r="AI3" s="547"/>
      <c r="AJ3" s="547"/>
      <c r="AK3" s="548" t="s">
        <v>38</v>
      </c>
      <c r="AL3" s="539"/>
      <c r="AM3" s="539"/>
      <c r="AN3" s="549"/>
    </row>
    <row r="4" spans="1:40" s="14" customFormat="1" ht="15" customHeight="1" thickBot="1">
      <c r="A4" s="8" t="s">
        <v>16</v>
      </c>
      <c r="B4" s="9" t="s">
        <v>17</v>
      </c>
      <c r="C4" s="10" t="s">
        <v>18</v>
      </c>
      <c r="D4" s="10" t="s">
        <v>19</v>
      </c>
      <c r="E4" s="11" t="s">
        <v>20</v>
      </c>
      <c r="F4" s="9" t="s">
        <v>17</v>
      </c>
      <c r="G4" s="10" t="s">
        <v>18</v>
      </c>
      <c r="H4" s="10" t="s">
        <v>19</v>
      </c>
      <c r="I4" s="11" t="s">
        <v>20</v>
      </c>
      <c r="J4" s="9" t="s">
        <v>17</v>
      </c>
      <c r="K4" s="10" t="s">
        <v>18</v>
      </c>
      <c r="L4" s="10" t="s">
        <v>19</v>
      </c>
      <c r="M4" s="11" t="s">
        <v>20</v>
      </c>
      <c r="N4" s="9" t="s">
        <v>17</v>
      </c>
      <c r="O4" s="10" t="s">
        <v>18</v>
      </c>
      <c r="P4" s="10" t="s">
        <v>19</v>
      </c>
      <c r="Q4" s="11" t="s">
        <v>20</v>
      </c>
      <c r="R4" s="9" t="s">
        <v>17</v>
      </c>
      <c r="S4" s="10" t="s">
        <v>18</v>
      </c>
      <c r="T4" s="10" t="s">
        <v>19</v>
      </c>
      <c r="U4" s="11" t="s">
        <v>20</v>
      </c>
      <c r="V4" s="9" t="s">
        <v>17</v>
      </c>
      <c r="W4" s="10" t="s">
        <v>18</v>
      </c>
      <c r="X4" s="10" t="s">
        <v>19</v>
      </c>
      <c r="Y4" s="11" t="s">
        <v>20</v>
      </c>
      <c r="Z4" s="9" t="s">
        <v>17</v>
      </c>
      <c r="AA4" s="10" t="s">
        <v>18</v>
      </c>
      <c r="AB4" s="10" t="s">
        <v>19</v>
      </c>
      <c r="AC4" s="11" t="s">
        <v>20</v>
      </c>
      <c r="AD4" s="9" t="s">
        <v>17</v>
      </c>
      <c r="AE4" s="10" t="s">
        <v>18</v>
      </c>
      <c r="AF4" s="10" t="s">
        <v>19</v>
      </c>
      <c r="AG4" s="11" t="s">
        <v>20</v>
      </c>
      <c r="AH4" s="553" t="s">
        <v>15</v>
      </c>
      <c r="AI4" s="554"/>
      <c r="AJ4" s="10" t="s">
        <v>19</v>
      </c>
      <c r="AK4" s="12" t="s">
        <v>17</v>
      </c>
      <c r="AL4" s="10" t="s">
        <v>18</v>
      </c>
      <c r="AM4" s="10" t="s">
        <v>19</v>
      </c>
      <c r="AN4" s="13" t="s">
        <v>20</v>
      </c>
    </row>
    <row r="5" spans="1:40" ht="15" customHeight="1">
      <c r="A5" s="42" t="s">
        <v>233</v>
      </c>
      <c r="B5" s="43">
        <v>349</v>
      </c>
      <c r="C5" s="34">
        <v>221</v>
      </c>
      <c r="D5" s="429">
        <f>SUM(B5:C5)</f>
        <v>570</v>
      </c>
      <c r="E5" s="156">
        <v>5</v>
      </c>
      <c r="F5" s="43"/>
      <c r="G5" s="34"/>
      <c r="H5" s="285"/>
      <c r="I5" s="156"/>
      <c r="J5" s="43">
        <v>329</v>
      </c>
      <c r="K5" s="34">
        <v>116</v>
      </c>
      <c r="L5" s="439">
        <f>SUM(J5:K5)</f>
        <v>445</v>
      </c>
      <c r="M5" s="156">
        <v>18</v>
      </c>
      <c r="N5" s="43">
        <v>367</v>
      </c>
      <c r="O5" s="34">
        <v>139</v>
      </c>
      <c r="P5" s="27">
        <f>SUM(N5:O5)</f>
        <v>506</v>
      </c>
      <c r="Q5" s="156">
        <v>4</v>
      </c>
      <c r="R5" s="43">
        <v>343</v>
      </c>
      <c r="S5" s="34">
        <v>163</v>
      </c>
      <c r="T5" s="27">
        <f aca="true" t="shared" si="0" ref="T5:T11">SUM(R5:S5)</f>
        <v>506</v>
      </c>
      <c r="U5" s="156">
        <v>6</v>
      </c>
      <c r="V5" s="43">
        <v>331</v>
      </c>
      <c r="W5" s="34">
        <v>153</v>
      </c>
      <c r="X5" s="27">
        <f aca="true" t="shared" si="1" ref="X5:X14">SUM(V5:W5)</f>
        <v>484</v>
      </c>
      <c r="Y5" s="156">
        <v>9</v>
      </c>
      <c r="Z5" s="43">
        <v>361</v>
      </c>
      <c r="AA5" s="34">
        <v>188</v>
      </c>
      <c r="AB5" s="27">
        <f>SUM(Z5:AA5)</f>
        <v>549</v>
      </c>
      <c r="AC5" s="156">
        <v>3</v>
      </c>
      <c r="AD5" s="43"/>
      <c r="AE5" s="34"/>
      <c r="AF5" s="27"/>
      <c r="AG5" s="156"/>
      <c r="AH5" s="532"/>
      <c r="AI5" s="533"/>
      <c r="AJ5" s="284"/>
      <c r="AK5" s="33">
        <v>2080</v>
      </c>
      <c r="AL5" s="34">
        <v>980</v>
      </c>
      <c r="AM5" s="27">
        <f aca="true" t="shared" si="2" ref="AM5:AM15">SUM(AK5:AL5)</f>
        <v>3060</v>
      </c>
      <c r="AN5" s="35">
        <v>42</v>
      </c>
    </row>
    <row r="6" spans="1:40" ht="15" customHeight="1">
      <c r="A6" s="420" t="s">
        <v>236</v>
      </c>
      <c r="B6" s="421">
        <v>375</v>
      </c>
      <c r="C6" s="422">
        <v>179</v>
      </c>
      <c r="D6" s="454">
        <f>SUM(B6:C6)</f>
        <v>554</v>
      </c>
      <c r="E6" s="424">
        <v>3</v>
      </c>
      <c r="F6" s="421">
        <v>350</v>
      </c>
      <c r="G6" s="422">
        <v>170</v>
      </c>
      <c r="H6" s="423">
        <f>SUM(F6:G6)</f>
        <v>520</v>
      </c>
      <c r="I6" s="424">
        <v>7</v>
      </c>
      <c r="J6" s="421"/>
      <c r="K6" s="422"/>
      <c r="L6" s="425"/>
      <c r="M6" s="424"/>
      <c r="N6" s="421"/>
      <c r="O6" s="422"/>
      <c r="P6" s="423"/>
      <c r="Q6" s="424"/>
      <c r="R6" s="421">
        <v>346</v>
      </c>
      <c r="S6" s="422">
        <v>183</v>
      </c>
      <c r="T6" s="423">
        <f t="shared" si="0"/>
        <v>529</v>
      </c>
      <c r="U6" s="424">
        <v>4</v>
      </c>
      <c r="V6" s="421">
        <v>357</v>
      </c>
      <c r="W6" s="422">
        <v>185</v>
      </c>
      <c r="X6" s="423">
        <f t="shared" si="1"/>
        <v>542</v>
      </c>
      <c r="Y6" s="424">
        <v>5</v>
      </c>
      <c r="Z6" s="421"/>
      <c r="AA6" s="422"/>
      <c r="AB6" s="423"/>
      <c r="AC6" s="424"/>
      <c r="AD6" s="421">
        <v>348</v>
      </c>
      <c r="AE6" s="422">
        <v>153</v>
      </c>
      <c r="AF6" s="440">
        <f>SUM(AD6:AE6)</f>
        <v>501</v>
      </c>
      <c r="AG6" s="424">
        <v>6</v>
      </c>
      <c r="AH6" s="532" t="s">
        <v>256</v>
      </c>
      <c r="AI6" s="533"/>
      <c r="AJ6" s="284">
        <v>514</v>
      </c>
      <c r="AK6" s="38">
        <v>2132</v>
      </c>
      <c r="AL6" s="39">
        <v>1028</v>
      </c>
      <c r="AM6" s="40">
        <f t="shared" si="2"/>
        <v>3160</v>
      </c>
      <c r="AN6" s="41">
        <v>31</v>
      </c>
    </row>
    <row r="7" spans="1:40" ht="15" customHeight="1">
      <c r="A7" s="24" t="s">
        <v>237</v>
      </c>
      <c r="B7" s="43"/>
      <c r="C7" s="34"/>
      <c r="D7" s="27"/>
      <c r="E7" s="156"/>
      <c r="F7" s="43"/>
      <c r="G7" s="34"/>
      <c r="H7" s="27"/>
      <c r="I7" s="156"/>
      <c r="J7" s="43"/>
      <c r="K7" s="34"/>
      <c r="L7" s="285"/>
      <c r="M7" s="156"/>
      <c r="N7" s="43">
        <v>360</v>
      </c>
      <c r="O7" s="34">
        <v>176</v>
      </c>
      <c r="P7" s="27">
        <f aca="true" t="shared" si="3" ref="P7:P15">SUM(N7:O7)</f>
        <v>536</v>
      </c>
      <c r="Q7" s="156">
        <v>2</v>
      </c>
      <c r="R7" s="43">
        <v>358</v>
      </c>
      <c r="S7" s="34">
        <v>135</v>
      </c>
      <c r="T7" s="423">
        <f t="shared" si="0"/>
        <v>493</v>
      </c>
      <c r="U7" s="156">
        <v>16</v>
      </c>
      <c r="V7" s="43">
        <v>358</v>
      </c>
      <c r="W7" s="34">
        <v>175</v>
      </c>
      <c r="X7" s="423">
        <f t="shared" si="1"/>
        <v>533</v>
      </c>
      <c r="Y7" s="156">
        <v>9</v>
      </c>
      <c r="Z7" s="43">
        <v>351</v>
      </c>
      <c r="AA7" s="34">
        <v>151</v>
      </c>
      <c r="AB7" s="423">
        <f>SUM(Z7:AA7)</f>
        <v>502</v>
      </c>
      <c r="AC7" s="156">
        <v>6</v>
      </c>
      <c r="AD7" s="43">
        <v>366</v>
      </c>
      <c r="AE7" s="34">
        <v>172</v>
      </c>
      <c r="AF7" s="438">
        <f>SUM(AD7:AE7)</f>
        <v>538</v>
      </c>
      <c r="AG7" s="156">
        <v>3</v>
      </c>
      <c r="AH7" s="532" t="s">
        <v>260</v>
      </c>
      <c r="AI7" s="533"/>
      <c r="AJ7" s="284">
        <v>484</v>
      </c>
      <c r="AK7" s="33">
        <v>2107</v>
      </c>
      <c r="AL7" s="34">
        <v>979</v>
      </c>
      <c r="AM7" s="27">
        <f t="shared" si="2"/>
        <v>3086</v>
      </c>
      <c r="AN7" s="35">
        <v>47</v>
      </c>
    </row>
    <row r="8" spans="1:40" ht="15" customHeight="1">
      <c r="A8" s="42" t="s">
        <v>221</v>
      </c>
      <c r="B8" s="43">
        <v>357</v>
      </c>
      <c r="C8" s="34">
        <v>148</v>
      </c>
      <c r="D8" s="27">
        <f aca="true" t="shared" si="4" ref="D8:D15">SUM(B8:C8)</f>
        <v>505</v>
      </c>
      <c r="E8" s="156">
        <v>8</v>
      </c>
      <c r="F8" s="43">
        <v>353</v>
      </c>
      <c r="G8" s="34">
        <v>150</v>
      </c>
      <c r="H8" s="423">
        <f>SUM(F8:G8)</f>
        <v>503</v>
      </c>
      <c r="I8" s="156">
        <v>5</v>
      </c>
      <c r="J8" s="43"/>
      <c r="K8" s="34"/>
      <c r="L8" s="27"/>
      <c r="M8" s="156"/>
      <c r="N8" s="43">
        <v>365</v>
      </c>
      <c r="O8" s="34">
        <v>153</v>
      </c>
      <c r="P8" s="438">
        <f t="shared" si="3"/>
        <v>518</v>
      </c>
      <c r="Q8" s="156">
        <v>6</v>
      </c>
      <c r="R8" s="43">
        <v>322</v>
      </c>
      <c r="S8" s="34">
        <v>169</v>
      </c>
      <c r="T8" s="423">
        <f t="shared" si="0"/>
        <v>491</v>
      </c>
      <c r="U8" s="156">
        <v>6</v>
      </c>
      <c r="V8" s="43">
        <v>321</v>
      </c>
      <c r="W8" s="34">
        <v>165</v>
      </c>
      <c r="X8" s="440">
        <f t="shared" si="1"/>
        <v>486</v>
      </c>
      <c r="Y8" s="156">
        <v>9</v>
      </c>
      <c r="Z8" s="43"/>
      <c r="AA8" s="34"/>
      <c r="AB8" s="27"/>
      <c r="AC8" s="156"/>
      <c r="AD8" s="43">
        <v>350</v>
      </c>
      <c r="AE8" s="34">
        <v>139</v>
      </c>
      <c r="AF8" s="27">
        <f>SUM(AD8:AE8)</f>
        <v>489</v>
      </c>
      <c r="AG8" s="156">
        <v>7</v>
      </c>
      <c r="AH8" s="532"/>
      <c r="AI8" s="533"/>
      <c r="AJ8" s="284"/>
      <c r="AK8" s="33">
        <v>2068</v>
      </c>
      <c r="AL8" s="34">
        <v>924</v>
      </c>
      <c r="AM8" s="27">
        <f t="shared" si="2"/>
        <v>2992</v>
      </c>
      <c r="AN8" s="35">
        <v>41</v>
      </c>
    </row>
    <row r="9" spans="1:40" ht="15" customHeight="1">
      <c r="A9" s="191" t="s">
        <v>239</v>
      </c>
      <c r="B9" s="43">
        <v>369</v>
      </c>
      <c r="C9" s="34">
        <v>165</v>
      </c>
      <c r="D9" s="27">
        <f t="shared" si="4"/>
        <v>534</v>
      </c>
      <c r="E9" s="156">
        <v>7</v>
      </c>
      <c r="F9" s="43">
        <v>348</v>
      </c>
      <c r="G9" s="34">
        <v>173</v>
      </c>
      <c r="H9" s="27">
        <f>SUM(F9:G9)</f>
        <v>521</v>
      </c>
      <c r="I9" s="156">
        <v>6</v>
      </c>
      <c r="J9" s="43"/>
      <c r="K9" s="34"/>
      <c r="L9" s="27"/>
      <c r="M9" s="156"/>
      <c r="N9" s="43">
        <v>335</v>
      </c>
      <c r="O9" s="34">
        <v>182</v>
      </c>
      <c r="P9" s="27">
        <f t="shared" si="3"/>
        <v>517</v>
      </c>
      <c r="Q9" s="156">
        <v>4</v>
      </c>
      <c r="R9" s="43">
        <v>370</v>
      </c>
      <c r="S9" s="34">
        <v>183</v>
      </c>
      <c r="T9" s="454">
        <f t="shared" si="0"/>
        <v>553</v>
      </c>
      <c r="U9" s="156">
        <v>5</v>
      </c>
      <c r="V9" s="43">
        <v>328</v>
      </c>
      <c r="W9" s="34">
        <v>180</v>
      </c>
      <c r="X9" s="440">
        <f t="shared" si="1"/>
        <v>508</v>
      </c>
      <c r="Y9" s="156">
        <v>5</v>
      </c>
      <c r="Z9" s="43">
        <v>343</v>
      </c>
      <c r="AA9" s="34">
        <v>175</v>
      </c>
      <c r="AB9" s="423">
        <f>SUM(Z9:AA9)</f>
        <v>518</v>
      </c>
      <c r="AC9" s="156">
        <v>4</v>
      </c>
      <c r="AD9" s="43"/>
      <c r="AE9" s="34"/>
      <c r="AF9" s="27"/>
      <c r="AG9" s="156"/>
      <c r="AH9" s="532"/>
      <c r="AI9" s="533"/>
      <c r="AJ9" s="284"/>
      <c r="AK9" s="193">
        <v>2093</v>
      </c>
      <c r="AL9" s="194">
        <v>1058</v>
      </c>
      <c r="AM9" s="203">
        <f t="shared" si="2"/>
        <v>3151</v>
      </c>
      <c r="AN9" s="195">
        <v>31</v>
      </c>
    </row>
    <row r="10" spans="1:40" ht="15" customHeight="1">
      <c r="A10" s="24" t="s">
        <v>238</v>
      </c>
      <c r="B10" s="43">
        <v>348</v>
      </c>
      <c r="C10" s="34">
        <v>161</v>
      </c>
      <c r="D10" s="27">
        <f t="shared" si="4"/>
        <v>509</v>
      </c>
      <c r="E10" s="156">
        <v>4</v>
      </c>
      <c r="F10" s="43"/>
      <c r="G10" s="34"/>
      <c r="H10" s="27"/>
      <c r="I10" s="156"/>
      <c r="J10" s="43"/>
      <c r="K10" s="34"/>
      <c r="L10" s="27"/>
      <c r="M10" s="156"/>
      <c r="N10" s="43">
        <v>360</v>
      </c>
      <c r="O10" s="34">
        <v>141</v>
      </c>
      <c r="P10" s="27">
        <f t="shared" si="3"/>
        <v>501</v>
      </c>
      <c r="Q10" s="156">
        <v>8</v>
      </c>
      <c r="R10" s="43">
        <v>366</v>
      </c>
      <c r="S10" s="34">
        <v>141</v>
      </c>
      <c r="T10" s="27">
        <f t="shared" si="0"/>
        <v>507</v>
      </c>
      <c r="U10" s="156">
        <v>8</v>
      </c>
      <c r="V10" s="43">
        <v>361</v>
      </c>
      <c r="W10" s="34">
        <v>139</v>
      </c>
      <c r="X10" s="439">
        <f t="shared" si="1"/>
        <v>500</v>
      </c>
      <c r="Y10" s="156">
        <v>11</v>
      </c>
      <c r="Z10" s="43">
        <v>363</v>
      </c>
      <c r="AA10" s="34">
        <v>186</v>
      </c>
      <c r="AB10" s="455">
        <f>SUM(Z10:AA10)</f>
        <v>549</v>
      </c>
      <c r="AC10" s="156">
        <v>3</v>
      </c>
      <c r="AD10" s="43"/>
      <c r="AE10" s="34"/>
      <c r="AF10" s="285"/>
      <c r="AG10" s="156"/>
      <c r="AH10" s="532" t="s">
        <v>8</v>
      </c>
      <c r="AI10" s="533"/>
      <c r="AJ10" s="284">
        <v>519</v>
      </c>
      <c r="AK10" s="33">
        <v>2131</v>
      </c>
      <c r="AL10" s="34">
        <v>954</v>
      </c>
      <c r="AM10" s="27">
        <f t="shared" si="2"/>
        <v>3085</v>
      </c>
      <c r="AN10" s="35">
        <v>47</v>
      </c>
    </row>
    <row r="11" spans="1:40" ht="15" customHeight="1">
      <c r="A11" s="191" t="s">
        <v>240</v>
      </c>
      <c r="B11" s="43">
        <v>345</v>
      </c>
      <c r="C11" s="34">
        <v>212</v>
      </c>
      <c r="D11" s="455">
        <f t="shared" si="4"/>
        <v>557</v>
      </c>
      <c r="E11" s="156">
        <v>0</v>
      </c>
      <c r="F11" s="43">
        <v>351</v>
      </c>
      <c r="G11" s="34">
        <v>190</v>
      </c>
      <c r="H11" s="27">
        <f>SUM(F11:G11)</f>
        <v>541</v>
      </c>
      <c r="I11" s="156">
        <v>2</v>
      </c>
      <c r="J11" s="43"/>
      <c r="K11" s="34"/>
      <c r="L11" s="285"/>
      <c r="M11" s="156"/>
      <c r="N11" s="43">
        <v>347</v>
      </c>
      <c r="O11" s="34">
        <v>198</v>
      </c>
      <c r="P11" s="27">
        <f t="shared" si="3"/>
        <v>545</v>
      </c>
      <c r="Q11" s="156">
        <v>3</v>
      </c>
      <c r="R11" s="43">
        <v>359</v>
      </c>
      <c r="S11" s="34">
        <v>140</v>
      </c>
      <c r="T11" s="439">
        <f t="shared" si="0"/>
        <v>499</v>
      </c>
      <c r="U11" s="156">
        <v>9</v>
      </c>
      <c r="V11" s="43">
        <v>352</v>
      </c>
      <c r="W11" s="34">
        <v>163</v>
      </c>
      <c r="X11" s="27">
        <f t="shared" si="1"/>
        <v>515</v>
      </c>
      <c r="Y11" s="156">
        <v>2</v>
      </c>
      <c r="Z11" s="43">
        <v>347</v>
      </c>
      <c r="AA11" s="34">
        <v>160</v>
      </c>
      <c r="AB11" s="27">
        <f>SUM(Z11:AA11)</f>
        <v>507</v>
      </c>
      <c r="AC11" s="156">
        <v>6</v>
      </c>
      <c r="AD11" s="43"/>
      <c r="AE11" s="34"/>
      <c r="AF11" s="27"/>
      <c r="AG11" s="156"/>
      <c r="AH11" s="532"/>
      <c r="AI11" s="533"/>
      <c r="AJ11" s="284"/>
      <c r="AK11" s="193">
        <v>2101</v>
      </c>
      <c r="AL11" s="194">
        <v>1063</v>
      </c>
      <c r="AM11" s="203">
        <f t="shared" si="2"/>
        <v>3164</v>
      </c>
      <c r="AN11" s="195">
        <v>22</v>
      </c>
    </row>
    <row r="12" spans="1:40" ht="15" customHeight="1">
      <c r="A12" s="24" t="s">
        <v>241</v>
      </c>
      <c r="B12" s="43">
        <v>365</v>
      </c>
      <c r="C12" s="34">
        <v>165</v>
      </c>
      <c r="D12" s="455">
        <f t="shared" si="4"/>
        <v>530</v>
      </c>
      <c r="E12" s="156">
        <v>0</v>
      </c>
      <c r="F12" s="43">
        <v>339</v>
      </c>
      <c r="G12" s="34">
        <v>138</v>
      </c>
      <c r="H12" s="27">
        <f>SUM(F12:G12)</f>
        <v>477</v>
      </c>
      <c r="I12" s="156">
        <v>3</v>
      </c>
      <c r="J12" s="43"/>
      <c r="K12" s="34"/>
      <c r="L12" s="285"/>
      <c r="M12" s="156"/>
      <c r="N12" s="43">
        <v>349</v>
      </c>
      <c r="O12" s="34">
        <v>179</v>
      </c>
      <c r="P12" s="27">
        <f t="shared" si="3"/>
        <v>528</v>
      </c>
      <c r="Q12" s="156">
        <v>7</v>
      </c>
      <c r="R12" s="43"/>
      <c r="S12" s="34"/>
      <c r="T12" s="27"/>
      <c r="U12" s="156"/>
      <c r="V12" s="43">
        <v>338</v>
      </c>
      <c r="W12" s="34">
        <v>146</v>
      </c>
      <c r="X12" s="27">
        <f t="shared" si="1"/>
        <v>484</v>
      </c>
      <c r="Y12" s="156">
        <v>7</v>
      </c>
      <c r="Z12" s="43">
        <v>335</v>
      </c>
      <c r="AA12" s="34">
        <v>145</v>
      </c>
      <c r="AB12" s="27">
        <f>SUM(Z12:AA12)</f>
        <v>480</v>
      </c>
      <c r="AC12" s="156">
        <v>9</v>
      </c>
      <c r="AD12" s="43">
        <v>309</v>
      </c>
      <c r="AE12" s="34">
        <v>147</v>
      </c>
      <c r="AF12" s="439">
        <f>SUM(AD12:AE12)</f>
        <v>456</v>
      </c>
      <c r="AG12" s="156">
        <v>5</v>
      </c>
      <c r="AH12" s="532"/>
      <c r="AI12" s="533"/>
      <c r="AJ12" s="284"/>
      <c r="AK12" s="33">
        <v>2035</v>
      </c>
      <c r="AL12" s="34">
        <v>920</v>
      </c>
      <c r="AM12" s="27">
        <f t="shared" si="2"/>
        <v>2955</v>
      </c>
      <c r="AN12" s="35">
        <v>31</v>
      </c>
    </row>
    <row r="13" spans="1:40" ht="15" customHeight="1">
      <c r="A13" s="36" t="s">
        <v>222</v>
      </c>
      <c r="B13" s="43">
        <v>337</v>
      </c>
      <c r="C13" s="34">
        <v>155</v>
      </c>
      <c r="D13" s="439">
        <f t="shared" si="4"/>
        <v>492</v>
      </c>
      <c r="E13" s="156">
        <v>6</v>
      </c>
      <c r="F13" s="43"/>
      <c r="G13" s="34"/>
      <c r="H13" s="285"/>
      <c r="I13" s="156"/>
      <c r="J13" s="43">
        <v>338</v>
      </c>
      <c r="K13" s="34">
        <v>192</v>
      </c>
      <c r="L13" s="27">
        <f>SUM(J13:K13)</f>
        <v>530</v>
      </c>
      <c r="M13" s="156">
        <v>6</v>
      </c>
      <c r="N13" s="43">
        <v>322</v>
      </c>
      <c r="O13" s="34">
        <v>177</v>
      </c>
      <c r="P13" s="27">
        <f t="shared" si="3"/>
        <v>499</v>
      </c>
      <c r="Q13" s="156">
        <v>3</v>
      </c>
      <c r="R13" s="43">
        <v>340</v>
      </c>
      <c r="S13" s="34">
        <v>168</v>
      </c>
      <c r="T13" s="27">
        <f>SUM(R13:S13)</f>
        <v>508</v>
      </c>
      <c r="U13" s="156">
        <v>6</v>
      </c>
      <c r="V13" s="43">
        <v>354</v>
      </c>
      <c r="W13" s="34">
        <v>181</v>
      </c>
      <c r="X13" s="455">
        <f t="shared" si="1"/>
        <v>535</v>
      </c>
      <c r="Y13" s="156">
        <v>4</v>
      </c>
      <c r="Z13" s="43"/>
      <c r="AA13" s="34"/>
      <c r="AB13" s="27"/>
      <c r="AC13" s="156"/>
      <c r="AD13" s="43">
        <v>344</v>
      </c>
      <c r="AE13" s="34">
        <v>169</v>
      </c>
      <c r="AF13" s="27">
        <f>SUM(AD13:AE13)</f>
        <v>513</v>
      </c>
      <c r="AG13" s="156">
        <v>9</v>
      </c>
      <c r="AH13" s="532"/>
      <c r="AI13" s="533"/>
      <c r="AJ13" s="284"/>
      <c r="AK13" s="38">
        <v>2035</v>
      </c>
      <c r="AL13" s="39">
        <v>1042</v>
      </c>
      <c r="AM13" s="40">
        <f t="shared" si="2"/>
        <v>3077</v>
      </c>
      <c r="AN13" s="41">
        <v>34</v>
      </c>
    </row>
    <row r="14" spans="1:40" ht="15" customHeight="1">
      <c r="A14" s="24" t="s">
        <v>235</v>
      </c>
      <c r="B14" s="43">
        <v>386</v>
      </c>
      <c r="C14" s="34">
        <v>176</v>
      </c>
      <c r="D14" s="27">
        <f>SUM(B14:C14)</f>
        <v>562</v>
      </c>
      <c r="E14" s="156">
        <v>7</v>
      </c>
      <c r="F14" s="43"/>
      <c r="G14" s="34"/>
      <c r="H14" s="285"/>
      <c r="I14" s="156"/>
      <c r="J14" s="43">
        <v>369</v>
      </c>
      <c r="K14" s="34">
        <v>178</v>
      </c>
      <c r="L14" s="27">
        <f>SUM(J14:K14)</f>
        <v>547</v>
      </c>
      <c r="M14" s="156">
        <v>4</v>
      </c>
      <c r="N14" s="43">
        <v>383</v>
      </c>
      <c r="O14" s="34">
        <v>181</v>
      </c>
      <c r="P14" s="27">
        <f t="shared" si="3"/>
        <v>564</v>
      </c>
      <c r="Q14" s="156">
        <v>3</v>
      </c>
      <c r="R14" s="43">
        <v>383</v>
      </c>
      <c r="S14" s="34">
        <v>149</v>
      </c>
      <c r="T14" s="27">
        <f>SUM(R14:S14)</f>
        <v>532</v>
      </c>
      <c r="U14" s="156">
        <v>9</v>
      </c>
      <c r="V14" s="43">
        <v>373</v>
      </c>
      <c r="W14" s="34">
        <v>200</v>
      </c>
      <c r="X14" s="455">
        <f t="shared" si="1"/>
        <v>573</v>
      </c>
      <c r="Y14" s="156">
        <v>7</v>
      </c>
      <c r="Z14" s="43">
        <v>340</v>
      </c>
      <c r="AA14" s="34">
        <v>178</v>
      </c>
      <c r="AB14" s="439">
        <f>SUM(Z14:AA14)</f>
        <v>518</v>
      </c>
      <c r="AC14" s="156">
        <v>2</v>
      </c>
      <c r="AD14" s="43"/>
      <c r="AE14" s="34"/>
      <c r="AF14" s="27"/>
      <c r="AG14" s="156"/>
      <c r="AH14" s="532"/>
      <c r="AI14" s="533"/>
      <c r="AJ14" s="284"/>
      <c r="AK14" s="33">
        <v>2234</v>
      </c>
      <c r="AL14" s="34">
        <v>1062</v>
      </c>
      <c r="AM14" s="27">
        <f t="shared" si="2"/>
        <v>3296</v>
      </c>
      <c r="AN14" s="35">
        <v>32</v>
      </c>
    </row>
    <row r="15" spans="1:40" ht="15" customHeight="1" thickBot="1">
      <c r="A15" s="191" t="s">
        <v>234</v>
      </c>
      <c r="B15" s="421">
        <v>321</v>
      </c>
      <c r="C15" s="422">
        <v>156</v>
      </c>
      <c r="D15" s="439">
        <f t="shared" si="4"/>
        <v>477</v>
      </c>
      <c r="E15" s="424">
        <v>8</v>
      </c>
      <c r="F15" s="421">
        <v>348</v>
      </c>
      <c r="G15" s="422">
        <v>193</v>
      </c>
      <c r="H15" s="455">
        <f>SUM(F15:G15)</f>
        <v>541</v>
      </c>
      <c r="I15" s="424">
        <v>6</v>
      </c>
      <c r="J15" s="421">
        <v>350</v>
      </c>
      <c r="K15" s="422">
        <v>168</v>
      </c>
      <c r="L15" s="423">
        <f>SUM(J15:K15)</f>
        <v>518</v>
      </c>
      <c r="M15" s="424">
        <v>7</v>
      </c>
      <c r="N15" s="421">
        <v>357</v>
      </c>
      <c r="O15" s="422">
        <v>172</v>
      </c>
      <c r="P15" s="423">
        <f t="shared" si="3"/>
        <v>529</v>
      </c>
      <c r="Q15" s="424">
        <v>3</v>
      </c>
      <c r="R15" s="421" t="s">
        <v>287</v>
      </c>
      <c r="S15" s="422" t="s">
        <v>288</v>
      </c>
      <c r="T15" s="423" t="s">
        <v>283</v>
      </c>
      <c r="U15" s="424" t="s">
        <v>293</v>
      </c>
      <c r="V15" s="421" t="s">
        <v>289</v>
      </c>
      <c r="W15" s="422" t="s">
        <v>290</v>
      </c>
      <c r="X15" s="423" t="s">
        <v>284</v>
      </c>
      <c r="Y15" s="424" t="s">
        <v>294</v>
      </c>
      <c r="Z15" s="421" t="s">
        <v>291</v>
      </c>
      <c r="AA15" s="422" t="s">
        <v>101</v>
      </c>
      <c r="AB15" s="423" t="s">
        <v>292</v>
      </c>
      <c r="AC15" s="424" t="s">
        <v>295</v>
      </c>
      <c r="AD15" s="421" t="s">
        <v>296</v>
      </c>
      <c r="AE15" s="422" t="s">
        <v>101</v>
      </c>
      <c r="AF15" s="423" t="s">
        <v>297</v>
      </c>
      <c r="AG15" s="424" t="s">
        <v>298</v>
      </c>
      <c r="AH15" s="532"/>
      <c r="AI15" s="533"/>
      <c r="AJ15" s="284"/>
      <c r="AK15" s="193">
        <v>2057</v>
      </c>
      <c r="AL15" s="194">
        <v>1017</v>
      </c>
      <c r="AM15" s="203">
        <f t="shared" si="2"/>
        <v>3074</v>
      </c>
      <c r="AN15" s="459">
        <v>35</v>
      </c>
    </row>
    <row r="16" spans="1:40" ht="15" customHeight="1">
      <c r="A16" s="54" t="s">
        <v>21</v>
      </c>
      <c r="B16" s="299">
        <f>AVERAGE(B5:B15)</f>
        <v>355.2</v>
      </c>
      <c r="C16" s="300">
        <f aca="true" t="shared" si="5" ref="C16:AG16">AVERAGE(C5:C15)</f>
        <v>173.8</v>
      </c>
      <c r="D16" s="57">
        <f t="shared" si="5"/>
        <v>529</v>
      </c>
      <c r="E16" s="387">
        <f t="shared" si="5"/>
        <v>4.8</v>
      </c>
      <c r="F16" s="299">
        <f t="shared" si="5"/>
        <v>348.1666666666667</v>
      </c>
      <c r="G16" s="300">
        <f t="shared" si="5"/>
        <v>169</v>
      </c>
      <c r="H16" s="57">
        <f t="shared" si="5"/>
        <v>517.1666666666666</v>
      </c>
      <c r="I16" s="387">
        <f t="shared" si="5"/>
        <v>4.833333333333333</v>
      </c>
      <c r="J16" s="299">
        <f t="shared" si="5"/>
        <v>346.5</v>
      </c>
      <c r="K16" s="300">
        <f t="shared" si="5"/>
        <v>163.5</v>
      </c>
      <c r="L16" s="57">
        <f t="shared" si="5"/>
        <v>510</v>
      </c>
      <c r="M16" s="387">
        <f t="shared" si="5"/>
        <v>8.75</v>
      </c>
      <c r="N16" s="299">
        <f t="shared" si="5"/>
        <v>354.5</v>
      </c>
      <c r="O16" s="300">
        <f t="shared" si="5"/>
        <v>169.8</v>
      </c>
      <c r="P16" s="57">
        <f t="shared" si="5"/>
        <v>524.3</v>
      </c>
      <c r="Q16" s="387">
        <f t="shared" si="5"/>
        <v>4.3</v>
      </c>
      <c r="R16" s="299">
        <f t="shared" si="5"/>
        <v>354.1111111111111</v>
      </c>
      <c r="S16" s="300">
        <f t="shared" si="5"/>
        <v>159</v>
      </c>
      <c r="T16" s="57">
        <f t="shared" si="5"/>
        <v>513.1111111111111</v>
      </c>
      <c r="U16" s="387">
        <f t="shared" si="5"/>
        <v>7.666666666666667</v>
      </c>
      <c r="V16" s="299">
        <f t="shared" si="5"/>
        <v>347.3</v>
      </c>
      <c r="W16" s="300">
        <f t="shared" si="5"/>
        <v>168.7</v>
      </c>
      <c r="X16" s="57">
        <f t="shared" si="5"/>
        <v>516</v>
      </c>
      <c r="Y16" s="387">
        <f t="shared" si="5"/>
        <v>6.8</v>
      </c>
      <c r="Z16" s="299">
        <f t="shared" si="5"/>
        <v>348.57142857142856</v>
      </c>
      <c r="AA16" s="300">
        <f t="shared" si="5"/>
        <v>169</v>
      </c>
      <c r="AB16" s="57">
        <f t="shared" si="5"/>
        <v>517.5714285714286</v>
      </c>
      <c r="AC16" s="387">
        <f t="shared" si="5"/>
        <v>4.714285714285714</v>
      </c>
      <c r="AD16" s="299">
        <f t="shared" si="5"/>
        <v>343.4</v>
      </c>
      <c r="AE16" s="300">
        <f t="shared" si="5"/>
        <v>156</v>
      </c>
      <c r="AF16" s="57">
        <f>AVERAGE(AF5:AF15)</f>
        <v>499.4</v>
      </c>
      <c r="AG16" s="388">
        <f t="shared" si="5"/>
        <v>6</v>
      </c>
      <c r="AH16" s="568"/>
      <c r="AI16" s="569"/>
      <c r="AJ16" s="569"/>
      <c r="AK16" s="299">
        <f>AVERAGE(AK5:AK15)</f>
        <v>2097.5454545454545</v>
      </c>
      <c r="AL16" s="300">
        <f>AVERAGE(AL5:AL15)</f>
        <v>1002.4545454545455</v>
      </c>
      <c r="AM16" s="57">
        <f>AVERAGE(AM5:AM15)</f>
        <v>3100</v>
      </c>
      <c r="AN16" s="460">
        <f>AVERAGE(AN5:AN15)</f>
        <v>35.72727272727273</v>
      </c>
    </row>
    <row r="17" spans="1:40" ht="15" customHeight="1">
      <c r="A17" s="62" t="s">
        <v>22</v>
      </c>
      <c r="B17" s="301">
        <f>AVERAGE(AVERAGE(B6,B9,B11,B13,B15),AVERAGE(B8,B12),B5,B7,B10,B14)</f>
        <v>358.68</v>
      </c>
      <c r="C17" s="301">
        <f>AVERAGE(AVERAGE(C6,C9,C11,C13,C15),AVERAGE(C8,C12),C1,C7,C10,C14)</f>
        <v>166.725</v>
      </c>
      <c r="D17" s="453">
        <f aca="true" t="shared" si="6" ref="D17:Y17">AVERAGE(AVERAGE(D6,D9,D11,D13,D15),AVERAGE(D8,D12),D5,D7,D10,D14)</f>
        <v>536.26</v>
      </c>
      <c r="E17" s="301">
        <f t="shared" si="6"/>
        <v>4.96</v>
      </c>
      <c r="F17" s="301">
        <f t="shared" si="6"/>
        <v>347.625</v>
      </c>
      <c r="G17" s="302">
        <f t="shared" si="6"/>
        <v>162.75</v>
      </c>
      <c r="H17" s="65">
        <f t="shared" si="6"/>
        <v>510.375</v>
      </c>
      <c r="I17" s="303">
        <f t="shared" si="6"/>
        <v>4.625</v>
      </c>
      <c r="J17" s="301">
        <f>AVERAGE(AVERAGE(J6,J9,J11,J13,J15),J5,J7,J10,J14)</f>
        <v>347.3333333333333</v>
      </c>
      <c r="K17" s="302">
        <f>AVERAGE(AVERAGE(K6,K9,K11,K13,K15),K5,K7,K10,K14)</f>
        <v>158</v>
      </c>
      <c r="L17" s="65">
        <f>AVERAGE(AVERAGE(L6,L9,L11,L13,L15),L5,L7,L10,L14)</f>
        <v>505.3333333333333</v>
      </c>
      <c r="M17" s="303">
        <f>AVERAGE(AVERAGE(M6,M9,M11,M13,M15),M5,M7,M10,M14)</f>
        <v>9.5</v>
      </c>
      <c r="N17" s="301">
        <f t="shared" si="6"/>
        <v>361.2083333333333</v>
      </c>
      <c r="O17" s="302">
        <f t="shared" si="6"/>
        <v>164.20833333333334</v>
      </c>
      <c r="P17" s="65">
        <f t="shared" si="6"/>
        <v>525.4166666666666</v>
      </c>
      <c r="Q17" s="303">
        <f t="shared" si="6"/>
        <v>4.458333333333333</v>
      </c>
      <c r="R17" s="301">
        <f t="shared" si="6"/>
        <v>354.2916666666667</v>
      </c>
      <c r="S17" s="302">
        <f t="shared" si="6"/>
        <v>154.25</v>
      </c>
      <c r="T17" s="65">
        <f t="shared" si="6"/>
        <v>508.5416666666667</v>
      </c>
      <c r="U17" s="303">
        <f t="shared" si="6"/>
        <v>8.5</v>
      </c>
      <c r="V17" s="301">
        <f t="shared" si="6"/>
        <v>350.0416666666667</v>
      </c>
      <c r="W17" s="302">
        <f t="shared" si="6"/>
        <v>166.625</v>
      </c>
      <c r="X17" s="65">
        <f t="shared" si="6"/>
        <v>516.6666666666666</v>
      </c>
      <c r="Y17" s="303">
        <f t="shared" si="6"/>
        <v>8</v>
      </c>
      <c r="Z17" s="301">
        <f>AVERAGE(AVERAGE(Z6,Z9,Z11,Z13,Z15),AVERAGE(Z12,Z5,Z7,Z10,Z14))</f>
        <v>347.5</v>
      </c>
      <c r="AA17" s="302">
        <f>AVERAGE(AVERAGE(AA6,AA9,AA11,AA13,AA15),AVERAGE(AA12,AA5,AA7,AA10,AA14))</f>
        <v>168.55</v>
      </c>
      <c r="AB17" s="65">
        <f>AVERAGE(AVERAGE(AB6,AB9,AB11,AB13,AB15),AVERAGE(AB12,AB5,AB7,AB10,AB14))</f>
        <v>516.05</v>
      </c>
      <c r="AC17" s="303">
        <f>AVERAGE(AVERAGE(AC6,AC9,AC11,AC13,AC15),AVERAGE(AC12,AC5,AC7,AC10,AC14))</f>
        <v>4.8</v>
      </c>
      <c r="AD17" s="301">
        <f>AVERAGE(AVERAGE(AD6,AD9,AD11,AD13,AD15),AVERAGE(AD8,AD12),AD5,AD7,AD10,AD14)</f>
        <v>347.1666666666667</v>
      </c>
      <c r="AE17" s="302">
        <f>AVERAGE(AVERAGE(AE6,AE9,AE11,AE13,AE15),AVERAGE(AE8,AE12),AE5,AE7,AE10,AE14)</f>
        <v>158.66666666666666</v>
      </c>
      <c r="AF17" s="65">
        <f>AVERAGE(AVERAGE(AF6,AF9,AF11,AF13,AF15),AVERAGE(AF8,AF12),AF5,AF7,AF10,AF14)</f>
        <v>505.8333333333333</v>
      </c>
      <c r="AG17" s="303">
        <f>AVERAGE(AVERAGE(AG6,AG9,AG11,AG13,AG15),AVERAGE(AG8,AG12),AG5,AG7,AG10,AG14)</f>
        <v>5.5</v>
      </c>
      <c r="AH17" s="570"/>
      <c r="AI17" s="571"/>
      <c r="AJ17" s="571"/>
      <c r="AK17" s="391">
        <f>AVERAGE(AVERAGE(AK6,AK9,AK11,AK13,AK15),AVERAGE(AK8,AK12),AK5,AK7,AK10,AK14)</f>
        <v>2114.516666666667</v>
      </c>
      <c r="AL17" s="302">
        <f>AVERAGE(AVERAGE(AL6,AL9,AL11,AL13,AL15),AVERAGE(AL8,AL12),AL5,AL7,AL10,AL14)</f>
        <v>989.7666666666668</v>
      </c>
      <c r="AM17" s="65">
        <f>AVERAGE(AVERAGE(AM6,AM9,AM11,AM13,AM15),AVERAGE(AM8,AM12),AM5,AM7,AM10,AM14)</f>
        <v>3104.2833333333333</v>
      </c>
      <c r="AN17" s="392">
        <f>AVERAGE(AVERAGE(AN6,AN9,AN11,AN13,AN15),AVERAGE(AN8,AN12),AN5,AN7,AN10,AN14)</f>
        <v>39.1</v>
      </c>
    </row>
    <row r="18" spans="1:40" s="152" customFormat="1" ht="15" customHeight="1">
      <c r="A18" s="70" t="s">
        <v>23</v>
      </c>
      <c r="B18" s="393">
        <f>AVERAGE(B6,B9,B11,B13,B15)</f>
        <v>349.4</v>
      </c>
      <c r="C18" s="394">
        <f aca="true" t="shared" si="7" ref="C18:AG18">AVERAGE(C6,C9,C11,C13,C15)</f>
        <v>173.4</v>
      </c>
      <c r="D18" s="395">
        <f t="shared" si="7"/>
        <v>522.8</v>
      </c>
      <c r="E18" s="396">
        <f t="shared" si="7"/>
        <v>4.8</v>
      </c>
      <c r="F18" s="393">
        <f t="shared" si="7"/>
        <v>349.25</v>
      </c>
      <c r="G18" s="394">
        <f t="shared" si="7"/>
        <v>181.5</v>
      </c>
      <c r="H18" s="395">
        <f t="shared" si="7"/>
        <v>530.75</v>
      </c>
      <c r="I18" s="396">
        <f t="shared" si="7"/>
        <v>5.25</v>
      </c>
      <c r="J18" s="304">
        <f aca="true" t="shared" si="8" ref="J18:Q18">AVERAGE(J6,J9,J11,J13,J15)</f>
        <v>344</v>
      </c>
      <c r="K18" s="305">
        <f t="shared" si="8"/>
        <v>180</v>
      </c>
      <c r="L18" s="73">
        <f t="shared" si="8"/>
        <v>524</v>
      </c>
      <c r="M18" s="306">
        <f t="shared" si="8"/>
        <v>6.5</v>
      </c>
      <c r="N18" s="393">
        <f t="shared" si="8"/>
        <v>340.25</v>
      </c>
      <c r="O18" s="394">
        <f t="shared" si="8"/>
        <v>182.25</v>
      </c>
      <c r="P18" s="395">
        <f t="shared" si="8"/>
        <v>522.5</v>
      </c>
      <c r="Q18" s="396">
        <f t="shared" si="8"/>
        <v>3.25</v>
      </c>
      <c r="R18" s="393">
        <f t="shared" si="7"/>
        <v>353.75</v>
      </c>
      <c r="S18" s="394">
        <f t="shared" si="7"/>
        <v>168.5</v>
      </c>
      <c r="T18" s="395">
        <f t="shared" si="7"/>
        <v>522.25</v>
      </c>
      <c r="U18" s="396">
        <f t="shared" si="7"/>
        <v>6</v>
      </c>
      <c r="V18" s="393">
        <f t="shared" si="7"/>
        <v>347.75</v>
      </c>
      <c r="W18" s="394">
        <f t="shared" si="7"/>
        <v>177.25</v>
      </c>
      <c r="X18" s="395">
        <f t="shared" si="7"/>
        <v>525</v>
      </c>
      <c r="Y18" s="396">
        <f t="shared" si="7"/>
        <v>4</v>
      </c>
      <c r="Z18" s="393">
        <f>AVERAGE(Z6,Z9,Z11,Z13,Z15)</f>
        <v>345</v>
      </c>
      <c r="AA18" s="394">
        <f>AVERAGE(AA6,AA9,AA11,AA13,AA15)</f>
        <v>167.5</v>
      </c>
      <c r="AB18" s="395">
        <f>AVERAGE(AB6,AB9,AB11,AB13,AB15)</f>
        <v>512.5</v>
      </c>
      <c r="AC18" s="395">
        <f>AVERAGE(AC6,AC9,AC11,AC13,AC15)</f>
        <v>5</v>
      </c>
      <c r="AD18" s="393">
        <f t="shared" si="7"/>
        <v>346</v>
      </c>
      <c r="AE18" s="394">
        <f t="shared" si="7"/>
        <v>161</v>
      </c>
      <c r="AF18" s="395">
        <f t="shared" si="7"/>
        <v>507</v>
      </c>
      <c r="AG18" s="396">
        <f t="shared" si="7"/>
        <v>7.5</v>
      </c>
      <c r="AH18" s="570"/>
      <c r="AI18" s="571"/>
      <c r="AJ18" s="571"/>
      <c r="AK18" s="397">
        <f>AVERAGE(AK6,AK9,AK11,AK13,AK15)</f>
        <v>2083.6</v>
      </c>
      <c r="AL18" s="398">
        <f>AVERAGE(AL6,AL9,AL11,AL13,AL15)</f>
        <v>1041.6</v>
      </c>
      <c r="AM18" s="395">
        <f>AVERAGE(AM6,AM9,AM11,AM13,AM15)</f>
        <v>3125.2</v>
      </c>
      <c r="AN18" s="399">
        <f>AVERAGE(AN6,AN9,AN11,AN13,AN15)</f>
        <v>30.6</v>
      </c>
    </row>
    <row r="19" spans="1:40" s="152" customFormat="1" ht="15" customHeight="1" thickBot="1">
      <c r="A19" s="78" t="s">
        <v>58</v>
      </c>
      <c r="B19" s="307">
        <f>AVERAGE(AVERAGE(B8,B12),B5,B7,B10,B14)</f>
        <v>361</v>
      </c>
      <c r="C19" s="308">
        <f aca="true" t="shared" si="9" ref="C19:AG19">AVERAGE(AVERAGE(C8,C12),C5,C7,C10,C14)</f>
        <v>178.625</v>
      </c>
      <c r="D19" s="81">
        <f t="shared" si="9"/>
        <v>539.625</v>
      </c>
      <c r="E19" s="309">
        <f t="shared" si="9"/>
        <v>5</v>
      </c>
      <c r="F19" s="307">
        <f t="shared" si="9"/>
        <v>346</v>
      </c>
      <c r="G19" s="308">
        <f t="shared" si="9"/>
        <v>144</v>
      </c>
      <c r="H19" s="81">
        <f t="shared" si="9"/>
        <v>490</v>
      </c>
      <c r="I19" s="309">
        <f t="shared" si="9"/>
        <v>4</v>
      </c>
      <c r="J19" s="307">
        <f>AVERAGE(J5,J7,J10,J14)</f>
        <v>349</v>
      </c>
      <c r="K19" s="308">
        <f>AVERAGE(K5,K7,K10,K14)</f>
        <v>147</v>
      </c>
      <c r="L19" s="81">
        <f>AVERAGE(L5,L7,L10,L14)</f>
        <v>496</v>
      </c>
      <c r="M19" s="309">
        <f>AVERAGE(M5,M7,M10,M14)</f>
        <v>11</v>
      </c>
      <c r="N19" s="307">
        <f t="shared" si="9"/>
        <v>365.4</v>
      </c>
      <c r="O19" s="308">
        <f t="shared" si="9"/>
        <v>160.6</v>
      </c>
      <c r="P19" s="81">
        <f t="shared" si="9"/>
        <v>526</v>
      </c>
      <c r="Q19" s="309">
        <f t="shared" si="9"/>
        <v>4.7</v>
      </c>
      <c r="R19" s="310">
        <f t="shared" si="9"/>
        <v>354.4</v>
      </c>
      <c r="S19" s="311">
        <f t="shared" si="9"/>
        <v>151.4</v>
      </c>
      <c r="T19" s="81">
        <f t="shared" si="9"/>
        <v>505.8</v>
      </c>
      <c r="U19" s="312">
        <f t="shared" si="9"/>
        <v>9</v>
      </c>
      <c r="V19" s="307">
        <f t="shared" si="9"/>
        <v>350.5</v>
      </c>
      <c r="W19" s="308">
        <f t="shared" si="9"/>
        <v>164.5</v>
      </c>
      <c r="X19" s="81">
        <f t="shared" si="9"/>
        <v>515</v>
      </c>
      <c r="Y19" s="309">
        <f t="shared" si="9"/>
        <v>8.8</v>
      </c>
      <c r="Z19" s="307">
        <f>AVERAGE(AVERAGE(Z12,Z5,Z7,Z10,Z14))</f>
        <v>350</v>
      </c>
      <c r="AA19" s="308">
        <f>AVERAGE(AVERAGE(AA12,AA5,AA7,AA10,AA14))</f>
        <v>169.6</v>
      </c>
      <c r="AB19" s="81">
        <f>AVERAGE(AVERAGE(AB12,AB5,AB7,AB10,AB14))</f>
        <v>519.6</v>
      </c>
      <c r="AC19" s="309">
        <f>AVERAGE(AVERAGE(AC12,AC5,AC7,AC10,AC14))</f>
        <v>4.6</v>
      </c>
      <c r="AD19" s="307">
        <f t="shared" si="9"/>
        <v>347.75</v>
      </c>
      <c r="AE19" s="308">
        <f t="shared" si="9"/>
        <v>157.5</v>
      </c>
      <c r="AF19" s="81">
        <f t="shared" si="9"/>
        <v>505.25</v>
      </c>
      <c r="AG19" s="309">
        <f t="shared" si="9"/>
        <v>4.5</v>
      </c>
      <c r="AH19" s="570"/>
      <c r="AI19" s="571"/>
      <c r="AJ19" s="571"/>
      <c r="AK19" s="402">
        <f>AVERAGE(AVERAGE(AK8,AK12),AK5,AK7,AK10,AK14)</f>
        <v>2120.7</v>
      </c>
      <c r="AL19" s="400">
        <f>AVERAGE(AVERAGE(AL8,AL12),AL5,AL7,AL10,AL14)</f>
        <v>979.4</v>
      </c>
      <c r="AM19" s="401">
        <f>AVERAGE(AVERAGE(AM8,AM12),AM5,AM7,AM10,AM14)</f>
        <v>3100.1</v>
      </c>
      <c r="AN19" s="403">
        <f>AVERAGE(AVERAGE(AN8,AN12),AN5,AN7,AN10,AN14)</f>
        <v>40.8</v>
      </c>
    </row>
    <row r="20" spans="1:40" ht="15" customHeight="1" thickTop="1">
      <c r="A20" s="291" t="s">
        <v>62</v>
      </c>
      <c r="B20" s="550" t="s">
        <v>55</v>
      </c>
      <c r="C20" s="551"/>
      <c r="D20" s="551"/>
      <c r="E20" s="552"/>
      <c r="F20" s="550" t="s">
        <v>53</v>
      </c>
      <c r="G20" s="551"/>
      <c r="H20" s="551"/>
      <c r="I20" s="552"/>
      <c r="J20" s="550"/>
      <c r="K20" s="551"/>
      <c r="L20" s="551"/>
      <c r="M20" s="552"/>
      <c r="N20" s="550" t="s">
        <v>53</v>
      </c>
      <c r="O20" s="551"/>
      <c r="P20" s="551"/>
      <c r="Q20" s="552"/>
      <c r="R20" s="550" t="s">
        <v>53</v>
      </c>
      <c r="S20" s="551"/>
      <c r="T20" s="551"/>
      <c r="U20" s="552"/>
      <c r="V20" s="555" t="s">
        <v>54</v>
      </c>
      <c r="W20" s="551"/>
      <c r="X20" s="551"/>
      <c r="Y20" s="552"/>
      <c r="Z20" s="555" t="s">
        <v>53</v>
      </c>
      <c r="AA20" s="551"/>
      <c r="AB20" s="551"/>
      <c r="AC20" s="552"/>
      <c r="AD20" s="555" t="s">
        <v>53</v>
      </c>
      <c r="AE20" s="551"/>
      <c r="AF20" s="551"/>
      <c r="AG20" s="552"/>
      <c r="AH20" s="570"/>
      <c r="AI20" s="571"/>
      <c r="AJ20" s="571"/>
      <c r="AK20" s="574"/>
      <c r="AL20" s="575"/>
      <c r="AM20" s="575"/>
      <c r="AN20" s="576"/>
    </row>
    <row r="21" spans="1:40" ht="15" customHeight="1" thickBot="1">
      <c r="A21" s="292" t="s">
        <v>63</v>
      </c>
      <c r="B21" s="556" t="s">
        <v>54</v>
      </c>
      <c r="C21" s="557"/>
      <c r="D21" s="557"/>
      <c r="E21" s="558"/>
      <c r="F21" s="556"/>
      <c r="G21" s="557"/>
      <c r="H21" s="557"/>
      <c r="I21" s="558"/>
      <c r="J21" s="556" t="s">
        <v>53</v>
      </c>
      <c r="K21" s="557"/>
      <c r="L21" s="557"/>
      <c r="M21" s="558"/>
      <c r="N21" s="556"/>
      <c r="O21" s="557"/>
      <c r="P21" s="557"/>
      <c r="Q21" s="558"/>
      <c r="R21" s="556" t="s">
        <v>53</v>
      </c>
      <c r="S21" s="557"/>
      <c r="T21" s="557"/>
      <c r="U21" s="558"/>
      <c r="V21" s="562" t="s">
        <v>57</v>
      </c>
      <c r="W21" s="557"/>
      <c r="X21" s="557"/>
      <c r="Y21" s="558"/>
      <c r="Z21" s="562" t="s">
        <v>53</v>
      </c>
      <c r="AA21" s="557"/>
      <c r="AB21" s="557"/>
      <c r="AC21" s="558"/>
      <c r="AD21" s="562" t="s">
        <v>54</v>
      </c>
      <c r="AE21" s="557"/>
      <c r="AF21" s="557"/>
      <c r="AG21" s="558"/>
      <c r="AH21" s="570"/>
      <c r="AI21" s="571"/>
      <c r="AJ21" s="571"/>
      <c r="AK21" s="577"/>
      <c r="AL21" s="578"/>
      <c r="AM21" s="578"/>
      <c r="AN21" s="579"/>
    </row>
    <row r="22" spans="1:40" ht="15" customHeight="1">
      <c r="A22" s="54" t="s">
        <v>24</v>
      </c>
      <c r="B22" s="563" t="s">
        <v>299</v>
      </c>
      <c r="C22" s="535"/>
      <c r="D22" s="535"/>
      <c r="E22" s="536"/>
      <c r="F22" s="563" t="s">
        <v>264</v>
      </c>
      <c r="G22" s="535"/>
      <c r="H22" s="535"/>
      <c r="I22" s="536"/>
      <c r="J22" s="563" t="s">
        <v>269</v>
      </c>
      <c r="K22" s="535"/>
      <c r="L22" s="535"/>
      <c r="M22" s="536"/>
      <c r="N22" s="563" t="s">
        <v>301</v>
      </c>
      <c r="O22" s="535"/>
      <c r="P22" s="535"/>
      <c r="Q22" s="536"/>
      <c r="R22" s="563" t="s">
        <v>277</v>
      </c>
      <c r="S22" s="535"/>
      <c r="T22" s="535"/>
      <c r="U22" s="536"/>
      <c r="V22" s="534" t="s">
        <v>280</v>
      </c>
      <c r="W22" s="535"/>
      <c r="X22" s="535"/>
      <c r="Y22" s="536"/>
      <c r="Z22" s="534" t="s">
        <v>281</v>
      </c>
      <c r="AA22" s="535"/>
      <c r="AB22" s="535"/>
      <c r="AC22" s="536"/>
      <c r="AD22" s="534" t="s">
        <v>275</v>
      </c>
      <c r="AE22" s="535"/>
      <c r="AF22" s="535"/>
      <c r="AG22" s="536"/>
      <c r="AH22" s="570"/>
      <c r="AI22" s="571"/>
      <c r="AJ22" s="571"/>
      <c r="AK22" s="577"/>
      <c r="AL22" s="578"/>
      <c r="AM22" s="578"/>
      <c r="AN22" s="579"/>
    </row>
    <row r="23" spans="1:40" ht="15" customHeight="1">
      <c r="A23" s="62" t="s">
        <v>25</v>
      </c>
      <c r="B23" s="565" t="s">
        <v>131</v>
      </c>
      <c r="C23" s="560"/>
      <c r="D23" s="560"/>
      <c r="E23" s="561"/>
      <c r="F23" s="565" t="s">
        <v>115</v>
      </c>
      <c r="G23" s="560"/>
      <c r="H23" s="560"/>
      <c r="I23" s="561"/>
      <c r="J23" s="565" t="s">
        <v>300</v>
      </c>
      <c r="K23" s="560"/>
      <c r="L23" s="560"/>
      <c r="M23" s="561"/>
      <c r="N23" s="565" t="s">
        <v>262</v>
      </c>
      <c r="O23" s="560"/>
      <c r="P23" s="560"/>
      <c r="Q23" s="561"/>
      <c r="R23" s="565" t="s">
        <v>269</v>
      </c>
      <c r="S23" s="560"/>
      <c r="T23" s="560"/>
      <c r="U23" s="561"/>
      <c r="V23" s="559" t="s">
        <v>262</v>
      </c>
      <c r="W23" s="560"/>
      <c r="X23" s="560"/>
      <c r="Y23" s="561"/>
      <c r="Z23" s="559" t="s">
        <v>266</v>
      </c>
      <c r="AA23" s="560"/>
      <c r="AB23" s="560"/>
      <c r="AC23" s="561"/>
      <c r="AD23" s="559" t="s">
        <v>276</v>
      </c>
      <c r="AE23" s="560"/>
      <c r="AF23" s="560"/>
      <c r="AG23" s="561"/>
      <c r="AH23" s="570"/>
      <c r="AI23" s="571"/>
      <c r="AJ23" s="571"/>
      <c r="AK23" s="577"/>
      <c r="AL23" s="578"/>
      <c r="AM23" s="578"/>
      <c r="AN23" s="579"/>
    </row>
    <row r="24" spans="1:40" ht="15" customHeight="1" thickBot="1">
      <c r="A24" s="92" t="s">
        <v>59</v>
      </c>
      <c r="B24" s="564" t="s">
        <v>275</v>
      </c>
      <c r="C24" s="515"/>
      <c r="D24" s="515"/>
      <c r="E24" s="516"/>
      <c r="F24" s="564" t="s">
        <v>266</v>
      </c>
      <c r="G24" s="515"/>
      <c r="H24" s="515"/>
      <c r="I24" s="516"/>
      <c r="J24" s="564" t="s">
        <v>276</v>
      </c>
      <c r="K24" s="515"/>
      <c r="L24" s="515"/>
      <c r="M24" s="516"/>
      <c r="N24" s="564" t="s">
        <v>264</v>
      </c>
      <c r="O24" s="515"/>
      <c r="P24" s="515"/>
      <c r="Q24" s="516"/>
      <c r="R24" s="564" t="s">
        <v>278</v>
      </c>
      <c r="S24" s="515"/>
      <c r="T24" s="515"/>
      <c r="U24" s="516"/>
      <c r="V24" s="514" t="s">
        <v>279</v>
      </c>
      <c r="W24" s="515"/>
      <c r="X24" s="515"/>
      <c r="Y24" s="516"/>
      <c r="Z24" s="514" t="s">
        <v>270</v>
      </c>
      <c r="AA24" s="515"/>
      <c r="AB24" s="515"/>
      <c r="AC24" s="516"/>
      <c r="AD24" s="514" t="s">
        <v>261</v>
      </c>
      <c r="AE24" s="515"/>
      <c r="AF24" s="515"/>
      <c r="AG24" s="516"/>
      <c r="AH24" s="570"/>
      <c r="AI24" s="571"/>
      <c r="AJ24" s="571"/>
      <c r="AK24" s="577"/>
      <c r="AL24" s="578"/>
      <c r="AM24" s="578"/>
      <c r="AN24" s="579"/>
    </row>
    <row r="25" spans="1:40" ht="15" customHeight="1">
      <c r="A25" s="54" t="s">
        <v>39</v>
      </c>
      <c r="B25" s="567" t="s">
        <v>70</v>
      </c>
      <c r="C25" s="521"/>
      <c r="D25" s="521"/>
      <c r="E25" s="522"/>
      <c r="F25" s="567" t="s">
        <v>53</v>
      </c>
      <c r="G25" s="521"/>
      <c r="H25" s="521"/>
      <c r="I25" s="522"/>
      <c r="J25" s="567"/>
      <c r="K25" s="521"/>
      <c r="L25" s="521"/>
      <c r="M25" s="522"/>
      <c r="N25" s="567"/>
      <c r="O25" s="521"/>
      <c r="P25" s="521"/>
      <c r="Q25" s="522"/>
      <c r="R25" s="567" t="s">
        <v>53</v>
      </c>
      <c r="S25" s="521"/>
      <c r="T25" s="521"/>
      <c r="U25" s="522"/>
      <c r="V25" s="520" t="s">
        <v>53</v>
      </c>
      <c r="W25" s="521"/>
      <c r="X25" s="521"/>
      <c r="Y25" s="522"/>
      <c r="Z25" s="520" t="s">
        <v>54</v>
      </c>
      <c r="AA25" s="521"/>
      <c r="AB25" s="521"/>
      <c r="AC25" s="522"/>
      <c r="AD25" s="520" t="s">
        <v>53</v>
      </c>
      <c r="AE25" s="521"/>
      <c r="AF25" s="521"/>
      <c r="AG25" s="522"/>
      <c r="AH25" s="570"/>
      <c r="AI25" s="571"/>
      <c r="AJ25" s="571"/>
      <c r="AK25" s="577"/>
      <c r="AL25" s="578"/>
      <c r="AM25" s="578"/>
      <c r="AN25" s="579"/>
    </row>
    <row r="26" spans="1:40" ht="15" customHeight="1" thickBot="1">
      <c r="A26" s="92" t="s">
        <v>40</v>
      </c>
      <c r="B26" s="589" t="s">
        <v>55</v>
      </c>
      <c r="C26" s="524"/>
      <c r="D26" s="524"/>
      <c r="E26" s="525"/>
      <c r="F26" s="589" t="s">
        <v>53</v>
      </c>
      <c r="G26" s="524"/>
      <c r="H26" s="524"/>
      <c r="I26" s="525"/>
      <c r="J26" s="589"/>
      <c r="K26" s="524"/>
      <c r="L26" s="524"/>
      <c r="M26" s="525"/>
      <c r="N26" s="589"/>
      <c r="O26" s="524"/>
      <c r="P26" s="524"/>
      <c r="Q26" s="525"/>
      <c r="R26" s="589" t="s">
        <v>53</v>
      </c>
      <c r="S26" s="524"/>
      <c r="T26" s="524"/>
      <c r="U26" s="525"/>
      <c r="V26" s="523" t="s">
        <v>53</v>
      </c>
      <c r="W26" s="524"/>
      <c r="X26" s="524"/>
      <c r="Y26" s="525"/>
      <c r="Z26" s="523" t="s">
        <v>54</v>
      </c>
      <c r="AA26" s="524"/>
      <c r="AB26" s="524"/>
      <c r="AC26" s="525"/>
      <c r="AD26" s="523" t="s">
        <v>53</v>
      </c>
      <c r="AE26" s="524"/>
      <c r="AF26" s="524"/>
      <c r="AG26" s="525"/>
      <c r="AH26" s="570"/>
      <c r="AI26" s="571"/>
      <c r="AJ26" s="571"/>
      <c r="AK26" s="577"/>
      <c r="AL26" s="578"/>
      <c r="AM26" s="578"/>
      <c r="AN26" s="579"/>
    </row>
    <row r="27" spans="1:40" ht="15" customHeight="1">
      <c r="A27" s="54" t="s">
        <v>41</v>
      </c>
      <c r="B27" s="567" t="s">
        <v>53</v>
      </c>
      <c r="C27" s="521"/>
      <c r="D27" s="521"/>
      <c r="E27" s="522"/>
      <c r="F27" s="567" t="s">
        <v>54</v>
      </c>
      <c r="G27" s="521"/>
      <c r="H27" s="521"/>
      <c r="I27" s="522"/>
      <c r="J27" s="567" t="s">
        <v>53</v>
      </c>
      <c r="K27" s="521"/>
      <c r="L27" s="521"/>
      <c r="M27" s="522"/>
      <c r="N27" s="567" t="s">
        <v>54</v>
      </c>
      <c r="O27" s="521"/>
      <c r="P27" s="521"/>
      <c r="Q27" s="522"/>
      <c r="R27" s="567" t="s">
        <v>53</v>
      </c>
      <c r="S27" s="521"/>
      <c r="T27" s="521"/>
      <c r="U27" s="522"/>
      <c r="V27" s="520" t="s">
        <v>53</v>
      </c>
      <c r="W27" s="521"/>
      <c r="X27" s="521"/>
      <c r="Y27" s="522"/>
      <c r="Z27" s="520" t="s">
        <v>57</v>
      </c>
      <c r="AA27" s="521"/>
      <c r="AB27" s="521"/>
      <c r="AC27" s="522"/>
      <c r="AD27" s="520"/>
      <c r="AE27" s="521"/>
      <c r="AF27" s="521"/>
      <c r="AG27" s="522"/>
      <c r="AH27" s="570"/>
      <c r="AI27" s="571"/>
      <c r="AJ27" s="571"/>
      <c r="AK27" s="577"/>
      <c r="AL27" s="578"/>
      <c r="AM27" s="578"/>
      <c r="AN27" s="579"/>
    </row>
    <row r="28" spans="1:40" ht="15" customHeight="1" thickBot="1">
      <c r="A28" s="93" t="s">
        <v>42</v>
      </c>
      <c r="B28" s="566" t="s">
        <v>53</v>
      </c>
      <c r="C28" s="527"/>
      <c r="D28" s="527"/>
      <c r="E28" s="528"/>
      <c r="F28" s="566" t="s">
        <v>54</v>
      </c>
      <c r="G28" s="527"/>
      <c r="H28" s="527"/>
      <c r="I28" s="528"/>
      <c r="J28" s="566" t="s">
        <v>253</v>
      </c>
      <c r="K28" s="527"/>
      <c r="L28" s="527"/>
      <c r="M28" s="528"/>
      <c r="N28" s="566" t="s">
        <v>54</v>
      </c>
      <c r="O28" s="527"/>
      <c r="P28" s="527"/>
      <c r="Q28" s="528"/>
      <c r="R28" s="566" t="s">
        <v>53</v>
      </c>
      <c r="S28" s="527"/>
      <c r="T28" s="527"/>
      <c r="U28" s="528"/>
      <c r="V28" s="526" t="s">
        <v>53</v>
      </c>
      <c r="W28" s="527"/>
      <c r="X28" s="527"/>
      <c r="Y28" s="528"/>
      <c r="Z28" s="526" t="s">
        <v>57</v>
      </c>
      <c r="AA28" s="527"/>
      <c r="AB28" s="527"/>
      <c r="AC28" s="528"/>
      <c r="AD28" s="526"/>
      <c r="AE28" s="527"/>
      <c r="AF28" s="527"/>
      <c r="AG28" s="528"/>
      <c r="AH28" s="570"/>
      <c r="AI28" s="571"/>
      <c r="AJ28" s="571"/>
      <c r="AK28" s="580"/>
      <c r="AL28" s="581"/>
      <c r="AM28" s="581"/>
      <c r="AN28" s="582"/>
    </row>
    <row r="29" spans="1:40" ht="15" customHeight="1" thickTop="1">
      <c r="A29" s="200" t="s">
        <v>165</v>
      </c>
      <c r="B29" s="437">
        <f>MAX(B5:B15)</f>
        <v>386</v>
      </c>
      <c r="C29" s="434">
        <f>MAX(C5:C15)</f>
        <v>221</v>
      </c>
      <c r="D29" s="97">
        <f>MAX(D5:D15)</f>
        <v>570</v>
      </c>
      <c r="E29" s="436">
        <f>MIN(E5:E15)</f>
        <v>0</v>
      </c>
      <c r="F29" s="99">
        <f>MAX(F5:F15)</f>
        <v>353</v>
      </c>
      <c r="G29" s="96">
        <f>MAX(G5:G15)</f>
        <v>193</v>
      </c>
      <c r="H29" s="97">
        <f>MAX(H5:H15)</f>
        <v>541</v>
      </c>
      <c r="I29" s="98">
        <f>MIN(I5:I15)</f>
        <v>2</v>
      </c>
      <c r="J29" s="99">
        <f>MAX(J5:J15)</f>
        <v>369</v>
      </c>
      <c r="K29" s="96">
        <f>MAX(K5:K15)</f>
        <v>192</v>
      </c>
      <c r="L29" s="97">
        <f>MAX(L5:L15)</f>
        <v>547</v>
      </c>
      <c r="M29" s="98">
        <f>MIN(M5:M15)</f>
        <v>4</v>
      </c>
      <c r="N29" s="99">
        <f>MAX(N5:N15)</f>
        <v>383</v>
      </c>
      <c r="O29" s="96">
        <f>MAX(O5:O15)</f>
        <v>198</v>
      </c>
      <c r="P29" s="97">
        <f>MAX(P5:P15)</f>
        <v>564</v>
      </c>
      <c r="Q29" s="98">
        <f>MIN(Q5:Q15)</f>
        <v>2</v>
      </c>
      <c r="R29" s="99">
        <f>MAX(R5:R15)</f>
        <v>383</v>
      </c>
      <c r="S29" s="96">
        <f>MAX(S5:S15)</f>
        <v>183</v>
      </c>
      <c r="T29" s="97">
        <f>MAX(T5:T15)</f>
        <v>553</v>
      </c>
      <c r="U29" s="98">
        <f>MIN(U5:U15)</f>
        <v>4</v>
      </c>
      <c r="V29" s="99">
        <f>MAX(V5:V15)</f>
        <v>373</v>
      </c>
      <c r="W29" s="96">
        <f>MAX(W5:W15)</f>
        <v>200</v>
      </c>
      <c r="X29" s="435">
        <f>MAX(X5:X15)</f>
        <v>573</v>
      </c>
      <c r="Y29" s="98">
        <f>MIN(Y5:Y15)</f>
        <v>2</v>
      </c>
      <c r="Z29" s="99">
        <f>MAX(Z5:Z15)</f>
        <v>363</v>
      </c>
      <c r="AA29" s="96">
        <f>MAX(AA5:AA15)</f>
        <v>188</v>
      </c>
      <c r="AB29" s="97">
        <f>MAX(AB5:AB15)</f>
        <v>549</v>
      </c>
      <c r="AC29" s="98">
        <f>MIN(AC5:AC15)</f>
        <v>2</v>
      </c>
      <c r="AD29" s="99">
        <f>MAX(AD5:AD15)</f>
        <v>366</v>
      </c>
      <c r="AE29" s="96">
        <f>MAX(AE5:AE15)</f>
        <v>172</v>
      </c>
      <c r="AF29" s="97">
        <f>MAX(AF5:AF15)</f>
        <v>538</v>
      </c>
      <c r="AG29" s="98">
        <f>MIN(AG5:AG15)</f>
        <v>3</v>
      </c>
      <c r="AH29" s="570"/>
      <c r="AI29" s="571"/>
      <c r="AJ29" s="571"/>
      <c r="AK29" s="104">
        <f>MAX(AK5:AK15)</f>
        <v>2234</v>
      </c>
      <c r="AL29" s="105">
        <f>MAX(AL5:AL15)</f>
        <v>1063</v>
      </c>
      <c r="AM29" s="106">
        <f>MAX(AM5:AM15)</f>
        <v>3296</v>
      </c>
      <c r="AN29" s="107">
        <f>MIN(AN7:AN15)</f>
        <v>22</v>
      </c>
    </row>
    <row r="30" spans="1:40" ht="15" customHeight="1">
      <c r="A30" s="202" t="s">
        <v>166</v>
      </c>
      <c r="B30" s="113">
        <f>MIN(B5:B15)</f>
        <v>321</v>
      </c>
      <c r="C30" s="110">
        <f>MIN(C5:C15)</f>
        <v>148</v>
      </c>
      <c r="D30" s="111">
        <f>MIN(D5:D15)</f>
        <v>477</v>
      </c>
      <c r="E30" s="112">
        <f>MAX(E5:E15)</f>
        <v>8</v>
      </c>
      <c r="F30" s="293">
        <f>MIN(F5:F15)</f>
        <v>339</v>
      </c>
      <c r="G30" s="294">
        <f>MIN(G5:G15)</f>
        <v>138</v>
      </c>
      <c r="H30" s="111">
        <f>MIN(H5:H15)</f>
        <v>477</v>
      </c>
      <c r="I30" s="295">
        <f>MAX(I5:I15)</f>
        <v>7</v>
      </c>
      <c r="J30" s="113">
        <f>MIN(J5:J15)</f>
        <v>329</v>
      </c>
      <c r="K30" s="431">
        <f>MIN(K5:K15)</f>
        <v>116</v>
      </c>
      <c r="L30" s="432">
        <f>MIN(L5:L15)</f>
        <v>445</v>
      </c>
      <c r="M30" s="433">
        <f>MAX(M5:M15)</f>
        <v>18</v>
      </c>
      <c r="N30" s="113">
        <f>MIN(N5:N15)</f>
        <v>322</v>
      </c>
      <c r="O30" s="110">
        <f>MIN(O5:O15)</f>
        <v>139</v>
      </c>
      <c r="P30" s="111">
        <f>MIN(P5:P15)</f>
        <v>499</v>
      </c>
      <c r="Q30" s="112">
        <f>MAX(Q5:Q15)</f>
        <v>8</v>
      </c>
      <c r="R30" s="113">
        <f>MIN(R5:R15)</f>
        <v>322</v>
      </c>
      <c r="S30" s="110">
        <f>MIN(S5:S15)</f>
        <v>135</v>
      </c>
      <c r="T30" s="111">
        <f>MIN(T5:T15)</f>
        <v>491</v>
      </c>
      <c r="U30" s="112">
        <f>MAX(U5:U15)</f>
        <v>16</v>
      </c>
      <c r="V30" s="113">
        <f>MIN(V5:V15)</f>
        <v>321</v>
      </c>
      <c r="W30" s="110">
        <f>MIN(W5:W15)</f>
        <v>139</v>
      </c>
      <c r="X30" s="111">
        <f>MIN(X5:X15)</f>
        <v>484</v>
      </c>
      <c r="Y30" s="112">
        <f>MAX(Y5:Y15)</f>
        <v>11</v>
      </c>
      <c r="Z30" s="113">
        <f>MIN(Z5:Z15)</f>
        <v>335</v>
      </c>
      <c r="AA30" s="110">
        <f>MIN(AA5:AA15)</f>
        <v>145</v>
      </c>
      <c r="AB30" s="111">
        <f>MIN(AB5:AB15)</f>
        <v>480</v>
      </c>
      <c r="AC30" s="112">
        <f>MAX(AC5:AC15)</f>
        <v>9</v>
      </c>
      <c r="AD30" s="430">
        <f>MIN(AD5:AD15)</f>
        <v>309</v>
      </c>
      <c r="AE30" s="110">
        <f>MIN(AE5:AE15)</f>
        <v>139</v>
      </c>
      <c r="AF30" s="111">
        <f>MIN(AF5:AF15)</f>
        <v>456</v>
      </c>
      <c r="AG30" s="112">
        <f>MAX(AG5:AG15)</f>
        <v>9</v>
      </c>
      <c r="AH30" s="570"/>
      <c r="AI30" s="571"/>
      <c r="AJ30" s="571"/>
      <c r="AK30" s="118">
        <f>MIN(AK7:AK15)</f>
        <v>2035</v>
      </c>
      <c r="AL30" s="119">
        <f>MIN(AL5:AL15)</f>
        <v>920</v>
      </c>
      <c r="AM30" s="120">
        <f>MIN(AM5:AM15)</f>
        <v>2955</v>
      </c>
      <c r="AN30" s="121">
        <f>MAX(AN5:AN15)</f>
        <v>47</v>
      </c>
    </row>
    <row r="31" spans="1:40" ht="15" customHeight="1" thickBot="1">
      <c r="A31" s="92" t="s">
        <v>28</v>
      </c>
      <c r="B31" s="125">
        <f>SUM(B29-B30)</f>
        <v>65</v>
      </c>
      <c r="C31" s="123">
        <f aca="true" t="shared" si="10" ref="C31:T31">SUM(C29-C30)</f>
        <v>73</v>
      </c>
      <c r="D31" s="123">
        <f t="shared" si="10"/>
        <v>93</v>
      </c>
      <c r="E31" s="124">
        <f>SUM(E30-E29)</f>
        <v>8</v>
      </c>
      <c r="F31" s="296">
        <f t="shared" si="10"/>
        <v>14</v>
      </c>
      <c r="G31" s="297">
        <f t="shared" si="10"/>
        <v>55</v>
      </c>
      <c r="H31" s="297">
        <f t="shared" si="10"/>
        <v>64</v>
      </c>
      <c r="I31" s="298">
        <f>SUM(I30-I29)</f>
        <v>5</v>
      </c>
      <c r="J31" s="125">
        <f t="shared" si="10"/>
        <v>40</v>
      </c>
      <c r="K31" s="123">
        <f t="shared" si="10"/>
        <v>76</v>
      </c>
      <c r="L31" s="123">
        <f t="shared" si="10"/>
        <v>102</v>
      </c>
      <c r="M31" s="124">
        <f>SUM(M30-M29)</f>
        <v>14</v>
      </c>
      <c r="N31" s="125">
        <f t="shared" si="10"/>
        <v>61</v>
      </c>
      <c r="O31" s="123">
        <f t="shared" si="10"/>
        <v>59</v>
      </c>
      <c r="P31" s="123">
        <f t="shared" si="10"/>
        <v>65</v>
      </c>
      <c r="Q31" s="124">
        <f>SUM(Q30-Q29)</f>
        <v>6</v>
      </c>
      <c r="R31" s="125">
        <f t="shared" si="10"/>
        <v>61</v>
      </c>
      <c r="S31" s="123">
        <f t="shared" si="10"/>
        <v>48</v>
      </c>
      <c r="T31" s="123">
        <f t="shared" si="10"/>
        <v>62</v>
      </c>
      <c r="U31" s="124">
        <f>SUM(U30-U29)</f>
        <v>12</v>
      </c>
      <c r="V31" s="125">
        <f>SUM(V29-V30)</f>
        <v>52</v>
      </c>
      <c r="W31" s="123">
        <f>SUM(W29-W30)</f>
        <v>61</v>
      </c>
      <c r="X31" s="123">
        <f>SUM(X29-X30)</f>
        <v>89</v>
      </c>
      <c r="Y31" s="124">
        <f>SUM(Y30-Y29)</f>
        <v>9</v>
      </c>
      <c r="Z31" s="125">
        <f>SUM(Z29-Z30)</f>
        <v>28</v>
      </c>
      <c r="AA31" s="123">
        <f>SUM(AA29-AA30)</f>
        <v>43</v>
      </c>
      <c r="AB31" s="123">
        <f>SUM(AB29-AB30)</f>
        <v>69</v>
      </c>
      <c r="AC31" s="124">
        <f>SUM(AC30-AC29)</f>
        <v>7</v>
      </c>
      <c r="AD31" s="125">
        <f>SUM(AD29-AD30)</f>
        <v>57</v>
      </c>
      <c r="AE31" s="123">
        <f>SUM(AE29-AE30)</f>
        <v>33</v>
      </c>
      <c r="AF31" s="123">
        <f>SUM(AF29-AF30)</f>
        <v>82</v>
      </c>
      <c r="AG31" s="124">
        <f>SUM(AG30-AG29)</f>
        <v>6</v>
      </c>
      <c r="AH31" s="570"/>
      <c r="AI31" s="571"/>
      <c r="AJ31" s="571"/>
      <c r="AK31" s="126">
        <f>SUM(AK29-AK30)</f>
        <v>199</v>
      </c>
      <c r="AL31" s="127">
        <f>SUM(AL29-AL30)</f>
        <v>143</v>
      </c>
      <c r="AM31" s="127">
        <f>SUM(AM29-AM30)</f>
        <v>341</v>
      </c>
      <c r="AN31" s="128">
        <f>SUM(AN30-AN29)</f>
        <v>25</v>
      </c>
    </row>
    <row r="32" spans="1:40" ht="15" customHeight="1">
      <c r="A32" s="361" t="s">
        <v>167</v>
      </c>
      <c r="B32" s="441">
        <f>MAX(B6,B9,B11,B13,B15)</f>
        <v>375</v>
      </c>
      <c r="C32" s="442">
        <f>MAX(C6,C9,C11,C13,C15)</f>
        <v>212</v>
      </c>
      <c r="D32" s="443">
        <f>MAX(D6,D9,D11,D13,D15)</f>
        <v>557</v>
      </c>
      <c r="E32" s="444">
        <f>MIN(E6,E9,E11,E13,E15)</f>
        <v>0</v>
      </c>
      <c r="F32" s="134">
        <f>MAX(F6,F9,F11,F13,F15)</f>
        <v>351</v>
      </c>
      <c r="G32" s="131">
        <f>MAX(G6,G9,G11,G13,G15)</f>
        <v>193</v>
      </c>
      <c r="H32" s="132">
        <f>MAX(H6,H9,H11,H13,H15)</f>
        <v>541</v>
      </c>
      <c r="I32" s="133">
        <f>MIN(I6,I9,I11,I13,I15)</f>
        <v>2</v>
      </c>
      <c r="J32" s="134">
        <f>MAX(J6,J9,J11,J13,J15)</f>
        <v>350</v>
      </c>
      <c r="K32" s="131">
        <f>MAX(K6,K9,K11,K13,K15)</f>
        <v>192</v>
      </c>
      <c r="L32" s="132">
        <f>MAX(L6,L9,L11,L13,L15)</f>
        <v>530</v>
      </c>
      <c r="M32" s="133">
        <f>MIN(M6,M9,M11,M13,M15)</f>
        <v>6</v>
      </c>
      <c r="N32" s="134">
        <f>MAX(N6,N9,N11,N13,N15)</f>
        <v>357</v>
      </c>
      <c r="O32" s="131">
        <f>MAX(O6,O9,O11,O13,O15)</f>
        <v>198</v>
      </c>
      <c r="P32" s="132">
        <f>MAX(P6,P9,P11,P13,P15)</f>
        <v>545</v>
      </c>
      <c r="Q32" s="133">
        <f>MIN(Q6,Q9,Q11,Q13,Q15)</f>
        <v>3</v>
      </c>
      <c r="R32" s="134">
        <f>MAX(R6,R9,R11,R13,R15)</f>
        <v>370</v>
      </c>
      <c r="S32" s="131">
        <f>MAX(S6,S9,S11,S13,S15)</f>
        <v>183</v>
      </c>
      <c r="T32" s="132">
        <f>MAX(T6,T9,T11,T13,T15)</f>
        <v>553</v>
      </c>
      <c r="U32" s="133">
        <f>MIN(U6,U9,U11,U13,U15)</f>
        <v>4</v>
      </c>
      <c r="V32" s="134">
        <f>MAX(V6,V9,V11,V13,V15)</f>
        <v>357</v>
      </c>
      <c r="W32" s="131">
        <f>MAX(W6,W9,W11,W13,W15)</f>
        <v>185</v>
      </c>
      <c r="X32" s="132">
        <f>MAX(X6,X9,X11,X13,X15)</f>
        <v>542</v>
      </c>
      <c r="Y32" s="133">
        <f>MIN(Y6,Y9,Y11,Y13,Y15)</f>
        <v>2</v>
      </c>
      <c r="Z32" s="134">
        <f>MAX(Z6,Z9,Z11,Z13,Z15)</f>
        <v>347</v>
      </c>
      <c r="AA32" s="131">
        <f>MAX(AA6,AA9,AA11,AA13,AA15)</f>
        <v>175</v>
      </c>
      <c r="AB32" s="132">
        <f>MAX(AB6,AB9,AB11,AB13,AB15)</f>
        <v>518</v>
      </c>
      <c r="AC32" s="133">
        <f>MIN(AC6,AC9,AC11,AC13,AC15)</f>
        <v>4</v>
      </c>
      <c r="AD32" s="134">
        <f>MAX(AD6,AD9,AD11,AD13,AD15)</f>
        <v>348</v>
      </c>
      <c r="AE32" s="131">
        <f>MAX(AE6,AE9,AE11,AE13,AE15)</f>
        <v>169</v>
      </c>
      <c r="AF32" s="132">
        <f>MAX(AF6,AF9,AF11,AF13,AF15)</f>
        <v>513</v>
      </c>
      <c r="AG32" s="133">
        <f>MIN(AG6,AG9,AG11,AG13,AG15)</f>
        <v>6</v>
      </c>
      <c r="AH32" s="570"/>
      <c r="AI32" s="571"/>
      <c r="AJ32" s="571"/>
      <c r="AK32" s="137">
        <f>MAX(AK15,AK13,AK6,AK9,AK11)</f>
        <v>2132</v>
      </c>
      <c r="AL32" s="138">
        <f>MAX(AL15,AL13,AL6,AL9,AL11)</f>
        <v>1063</v>
      </c>
      <c r="AM32" s="139">
        <f>MAX(AM15,AM13,AM6,AM9,AM11)</f>
        <v>3164</v>
      </c>
      <c r="AN32" s="133">
        <f>MIN(AN6,AN9,AN11,AN13,AN15)</f>
        <v>22</v>
      </c>
    </row>
    <row r="33" spans="1:40" ht="15" customHeight="1">
      <c r="A33" s="202" t="s">
        <v>168</v>
      </c>
      <c r="B33" s="458">
        <f>MIN(B6,B9,B11,B13,B15)</f>
        <v>321</v>
      </c>
      <c r="C33" s="110">
        <f>MIN(C6,C9,C11,C13,C15)</f>
        <v>155</v>
      </c>
      <c r="D33" s="456">
        <f>MIN(D6,D9,D11,D13,D15)</f>
        <v>477</v>
      </c>
      <c r="E33" s="112">
        <f>MAX(E6,E9,E11,E13,E15)</f>
        <v>8</v>
      </c>
      <c r="F33" s="113">
        <f>MIN(F6,F9,F11,F13,F15)</f>
        <v>348</v>
      </c>
      <c r="G33" s="110">
        <f>MIN(G6,G9,G11,G13,G15)</f>
        <v>170</v>
      </c>
      <c r="H33" s="111">
        <f>MIN(H6,H9,H11,H13,H15)</f>
        <v>520</v>
      </c>
      <c r="I33" s="112">
        <f>MAX(I6,I9,I11,I13,I15)</f>
        <v>7</v>
      </c>
      <c r="J33" s="113">
        <f>MIN(J6,J9,J11,J13,J15)</f>
        <v>338</v>
      </c>
      <c r="K33" s="110">
        <f>MIN(K6,K9,K11,K13,K15)</f>
        <v>168</v>
      </c>
      <c r="L33" s="111">
        <f>MIN(L6,L9,L11,L13,L15)</f>
        <v>518</v>
      </c>
      <c r="M33" s="112">
        <f>MAX(M6,M9,M11,M13,M15)</f>
        <v>7</v>
      </c>
      <c r="N33" s="113">
        <f>MIN(N6,N9,N11,N13,N15)</f>
        <v>322</v>
      </c>
      <c r="O33" s="110">
        <f>MIN(O6,O9,O11,O13,O15)</f>
        <v>172</v>
      </c>
      <c r="P33" s="111">
        <f>MIN(P6,P9,P11,P13,P15)</f>
        <v>499</v>
      </c>
      <c r="Q33" s="112">
        <f>MAX(Q6,Q9,Q11,Q13,Q15)</f>
        <v>4</v>
      </c>
      <c r="R33" s="113">
        <f>MIN(R6,R9,R11,R13,R15)</f>
        <v>340</v>
      </c>
      <c r="S33" s="431">
        <f>MIN(S6,S9,S11,S13,S15)</f>
        <v>140</v>
      </c>
      <c r="T33" s="111">
        <f>MIN(T6,T9,T11,T13,T15)</f>
        <v>499</v>
      </c>
      <c r="U33" s="457">
        <f>MAX(U6,U9,U11,U13,U15)</f>
        <v>9</v>
      </c>
      <c r="V33" s="113">
        <f>MIN(V6,V9,V11,V13,V15)</f>
        <v>328</v>
      </c>
      <c r="W33" s="110">
        <f>MIN(W6,W9,W11,W13,W15)</f>
        <v>163</v>
      </c>
      <c r="X33" s="111">
        <f>MIN(X6,X9,X11,X13,X15)</f>
        <v>508</v>
      </c>
      <c r="Y33" s="112">
        <f>MAX(Y6,Y9,Y11,Y13,Y15)</f>
        <v>5</v>
      </c>
      <c r="Z33" s="113">
        <f>MIN(Z6,Z9,Z11,Z13,Z15)</f>
        <v>343</v>
      </c>
      <c r="AA33" s="110">
        <f>MIN(AA6,AA9,AA11,AA13,AA15)</f>
        <v>160</v>
      </c>
      <c r="AB33" s="111">
        <f>MIN(AB6,AB9,AB11,AB13,AB15)</f>
        <v>507</v>
      </c>
      <c r="AC33" s="112">
        <f>MAX(AC6,AC9,AC11,AC13,AC15)</f>
        <v>6</v>
      </c>
      <c r="AD33" s="113">
        <f>MIN(AD6,AD9,AD11,AD13,AD15)</f>
        <v>344</v>
      </c>
      <c r="AE33" s="110">
        <f>MIN(AE6,AE9,AE11,AE13,AE15)</f>
        <v>153</v>
      </c>
      <c r="AF33" s="111">
        <f>MIN(AF6,AF9,AF11,AF13,AF15)</f>
        <v>501</v>
      </c>
      <c r="AG33" s="457">
        <f>MAX(AG6,AG9,AG11,AG13,AG15)</f>
        <v>9</v>
      </c>
      <c r="AH33" s="570"/>
      <c r="AI33" s="571"/>
      <c r="AJ33" s="571"/>
      <c r="AK33" s="118">
        <f>MIN(AK15,AK13,AK6,AK9,AK11)</f>
        <v>2035</v>
      </c>
      <c r="AL33" s="119">
        <f>MIN(AL15,AL13,AL6,AL9,AL11)</f>
        <v>1017</v>
      </c>
      <c r="AM33" s="120">
        <f>MIN(AM15,AM13,AM6,AM9,AM11)</f>
        <v>3074</v>
      </c>
      <c r="AN33" s="112">
        <f>MAX(AN6,AN9,AN11,AN13,AN15)</f>
        <v>35</v>
      </c>
    </row>
    <row r="34" spans="1:40" ht="15" customHeight="1" thickBot="1">
      <c r="A34" s="92" t="s">
        <v>28</v>
      </c>
      <c r="B34" s="125">
        <f>SUM(B32-B33)</f>
        <v>54</v>
      </c>
      <c r="C34" s="123">
        <f aca="true" t="shared" si="11" ref="C34:T34">SUM(C32-C33)</f>
        <v>57</v>
      </c>
      <c r="D34" s="123">
        <f t="shared" si="11"/>
        <v>80</v>
      </c>
      <c r="E34" s="124">
        <f>SUM(E33-E32)</f>
        <v>8</v>
      </c>
      <c r="F34" s="125">
        <f t="shared" si="11"/>
        <v>3</v>
      </c>
      <c r="G34" s="123">
        <f t="shared" si="11"/>
        <v>23</v>
      </c>
      <c r="H34" s="123">
        <f t="shared" si="11"/>
        <v>21</v>
      </c>
      <c r="I34" s="124">
        <f>SUM(I33-I32)</f>
        <v>5</v>
      </c>
      <c r="J34" s="125">
        <f t="shared" si="11"/>
        <v>12</v>
      </c>
      <c r="K34" s="123">
        <f t="shared" si="11"/>
        <v>24</v>
      </c>
      <c r="L34" s="123">
        <f t="shared" si="11"/>
        <v>12</v>
      </c>
      <c r="M34" s="124">
        <f>SUM(M33-M32)</f>
        <v>1</v>
      </c>
      <c r="N34" s="125">
        <f t="shared" si="11"/>
        <v>35</v>
      </c>
      <c r="O34" s="123">
        <f t="shared" si="11"/>
        <v>26</v>
      </c>
      <c r="P34" s="123">
        <f t="shared" si="11"/>
        <v>46</v>
      </c>
      <c r="Q34" s="124">
        <f>SUM(Q33-Q32)</f>
        <v>1</v>
      </c>
      <c r="R34" s="125">
        <f t="shared" si="11"/>
        <v>30</v>
      </c>
      <c r="S34" s="123">
        <f t="shared" si="11"/>
        <v>43</v>
      </c>
      <c r="T34" s="123">
        <f t="shared" si="11"/>
        <v>54</v>
      </c>
      <c r="U34" s="124">
        <f>SUM(U33-U32)</f>
        <v>5</v>
      </c>
      <c r="V34" s="125">
        <f>SUM(V32-V33)</f>
        <v>29</v>
      </c>
      <c r="W34" s="123">
        <f>SUM(W32-W33)</f>
        <v>22</v>
      </c>
      <c r="X34" s="123">
        <f>SUM(X32-X33)</f>
        <v>34</v>
      </c>
      <c r="Y34" s="124">
        <f>SUM(Y33-Y32)</f>
        <v>3</v>
      </c>
      <c r="Z34" s="125">
        <f>SUM(Z32-Z33)</f>
        <v>4</v>
      </c>
      <c r="AA34" s="123">
        <f>SUM(AA32-AA33)</f>
        <v>15</v>
      </c>
      <c r="AB34" s="123">
        <f>SUM(AB32-AB33)</f>
        <v>11</v>
      </c>
      <c r="AC34" s="124">
        <f>SUM(AC33-AC32)</f>
        <v>2</v>
      </c>
      <c r="AD34" s="125">
        <f>SUM(AD32-AD33)</f>
        <v>4</v>
      </c>
      <c r="AE34" s="123">
        <f>SUM(AE32-AE33)</f>
        <v>16</v>
      </c>
      <c r="AF34" s="123">
        <f>SUM(AF32-AF33)</f>
        <v>12</v>
      </c>
      <c r="AG34" s="124">
        <f>SUM(AG33-AG32)</f>
        <v>3</v>
      </c>
      <c r="AH34" s="570"/>
      <c r="AI34" s="571"/>
      <c r="AJ34" s="571"/>
      <c r="AK34" s="126">
        <f>SUM(AK32-AK33)</f>
        <v>97</v>
      </c>
      <c r="AL34" s="127">
        <f>SUM(AL32-AL33)</f>
        <v>46</v>
      </c>
      <c r="AM34" s="127">
        <f>SUM(AM32-AM33)</f>
        <v>90</v>
      </c>
      <c r="AN34" s="128">
        <f>SUM(AN33-AN32)</f>
        <v>13</v>
      </c>
    </row>
    <row r="35" spans="1:40" ht="15" customHeight="1">
      <c r="A35" s="201" t="s">
        <v>169</v>
      </c>
      <c r="B35" s="451">
        <f>MAX(B5,B7,B8,B10,B12,B14)</f>
        <v>386</v>
      </c>
      <c r="C35" s="449">
        <f>MAX(C5,C7,C8,C10,C12,C14)</f>
        <v>221</v>
      </c>
      <c r="D35" s="132">
        <f>MAX(D5,D7,D8,D10,D12,D14)</f>
        <v>570</v>
      </c>
      <c r="E35" s="452">
        <f>MIN(E5,E7,E8,E10,E12,E14)</f>
        <v>0</v>
      </c>
      <c r="F35" s="134">
        <f>MAX(F5,F7,F8,F10,F12,F14)</f>
        <v>353</v>
      </c>
      <c r="G35" s="131">
        <f>MAX(G5,G7,G8,G10,G12,G14)</f>
        <v>150</v>
      </c>
      <c r="H35" s="132">
        <f>MAX(H5,H7,H8,H10,H12,H14)</f>
        <v>503</v>
      </c>
      <c r="I35" s="133">
        <f>MIN(I5,I7,I8,I10,I12,I14)</f>
        <v>3</v>
      </c>
      <c r="J35" s="134">
        <f>MAX(J5,J7,J8,J10,J12,J14)</f>
        <v>369</v>
      </c>
      <c r="K35" s="131">
        <f>MAX(K5,K7,K8,K10,K12,K14)</f>
        <v>178</v>
      </c>
      <c r="L35" s="132">
        <f>MAX(L5,L7,L8,L10,L12,L14)</f>
        <v>547</v>
      </c>
      <c r="M35" s="133">
        <f>MIN(M5,M7,M8,M10,M12,M14)</f>
        <v>4</v>
      </c>
      <c r="N35" s="134">
        <f>MAX(N5,N7,N8,N10,N12,N14)</f>
        <v>383</v>
      </c>
      <c r="O35" s="131">
        <f>MAX(O5,O7,O8,O10,O12,O14)</f>
        <v>181</v>
      </c>
      <c r="P35" s="132">
        <f>MAX(P5,P7,P8,P10,P12,P14)</f>
        <v>564</v>
      </c>
      <c r="Q35" s="133">
        <f>MIN(Q5,Q7,Q8,Q10,Q12,Q14)</f>
        <v>2</v>
      </c>
      <c r="R35" s="134">
        <f>MAX(R5,R7,R8,R10,R12,R14)</f>
        <v>383</v>
      </c>
      <c r="S35" s="131">
        <f>MAX(S5,S7,S8,S10,S12,S14)</f>
        <v>169</v>
      </c>
      <c r="T35" s="132">
        <f>MAX(T5,T7,T8,T10,T12,T14)</f>
        <v>532</v>
      </c>
      <c r="U35" s="133">
        <f>MIN(U5,U7,U8,U10,U12,U14)</f>
        <v>6</v>
      </c>
      <c r="V35" s="134">
        <f>MAX(V5,V7,V8,V10,V12,V14)</f>
        <v>373</v>
      </c>
      <c r="W35" s="131">
        <f>MAX(W5,W7,W8,W10,W12,W14)</f>
        <v>200</v>
      </c>
      <c r="X35" s="450">
        <f>MAX(X5,X7,X8,X10,X12,X14)</f>
        <v>573</v>
      </c>
      <c r="Y35" s="133">
        <f>MIN(Y5,Y7,Y8,Y10,Y12,Y14)</f>
        <v>7</v>
      </c>
      <c r="Z35" s="134">
        <f>MAX(Z5,Z7,Z8,Z10,Z12,Z14)</f>
        <v>363</v>
      </c>
      <c r="AA35" s="131">
        <f>MAX(AA5,AA7,AA8,AA10,AA12,AA14)</f>
        <v>188</v>
      </c>
      <c r="AB35" s="132">
        <f>MAX(AB5,AB7,AB8,AB10,AB12,AB14)</f>
        <v>549</v>
      </c>
      <c r="AC35" s="133">
        <f>MIN(AC5,AC7,AC8,AC10,AC12,AC14)</f>
        <v>2</v>
      </c>
      <c r="AD35" s="134">
        <f>MAX(AD5,AD7,AD8,AD10,AD12,AD14)</f>
        <v>366</v>
      </c>
      <c r="AE35" s="131">
        <f>MAX(AE5,AE7,AE8,AE10,AE12,AE14)</f>
        <v>172</v>
      </c>
      <c r="AF35" s="132">
        <f>MAX(AF5,AF7,AF8,AF10,AF12,AF14)</f>
        <v>538</v>
      </c>
      <c r="AG35" s="133">
        <f>MIN(AG5,AG7,AG8,AG10,AG12,AG14)</f>
        <v>3</v>
      </c>
      <c r="AH35" s="570"/>
      <c r="AI35" s="571"/>
      <c r="AJ35" s="571"/>
      <c r="AK35" s="137">
        <f>MAX(AK7,AK8,AK10,AK12,AK14,AK5)</f>
        <v>2234</v>
      </c>
      <c r="AL35" s="138">
        <f>MAX(AL7,AL8,AL10,AL12,AL14,AL5)</f>
        <v>1062</v>
      </c>
      <c r="AM35" s="139">
        <f>MAX(AM7,AM8,AM10,AM12,AM14,AM5)</f>
        <v>3296</v>
      </c>
      <c r="AN35" s="140">
        <f>MIN(AN7,AN8,AN10,AN12,AN14,AN5)</f>
        <v>31</v>
      </c>
    </row>
    <row r="36" spans="1:40" ht="15" customHeight="1">
      <c r="A36" s="202" t="s">
        <v>170</v>
      </c>
      <c r="B36" s="113">
        <f>MIN(B5,B7,B8,B10,B12,B14)</f>
        <v>348</v>
      </c>
      <c r="C36" s="110">
        <f>MIN(C5,C7,C8,C10,C12,C14)</f>
        <v>148</v>
      </c>
      <c r="D36" s="111">
        <f>MIN(D5,D7,D8,D10,D12,D14)</f>
        <v>505</v>
      </c>
      <c r="E36" s="112">
        <f>MAX(E5,E7,E8,E10,E12,E14)</f>
        <v>8</v>
      </c>
      <c r="F36" s="113">
        <f>MIN(F5,F7,F8,F10,F12,F14)</f>
        <v>339</v>
      </c>
      <c r="G36" s="110">
        <f>MIN(G5,G7,G8,G10,G12,G14)</f>
        <v>138</v>
      </c>
      <c r="H36" s="111">
        <f>MIN(H5,H7,H8,H10,H12,H14)</f>
        <v>477</v>
      </c>
      <c r="I36" s="112">
        <f>MAX(I5,I7,I8,I10,I12,I14)</f>
        <v>5</v>
      </c>
      <c r="J36" s="113">
        <f>MIN(J5,J7,J8,J10,J12,J14)</f>
        <v>329</v>
      </c>
      <c r="K36" s="431">
        <f>MIN(K5,K7,K8,K10,K12,K14)</f>
        <v>116</v>
      </c>
      <c r="L36" s="432">
        <f>MIN(L5,L7,L8,L10,L12,L14)</f>
        <v>445</v>
      </c>
      <c r="M36" s="433">
        <f>MAX(M5,M7,M8,M10,M12,M14)</f>
        <v>18</v>
      </c>
      <c r="N36" s="113">
        <f>MIN(N5,N7,N8,N10,N12,N14)</f>
        <v>349</v>
      </c>
      <c r="O36" s="110">
        <f>MIN(O5,O7,O8,O10,O12,O14)</f>
        <v>139</v>
      </c>
      <c r="P36" s="111">
        <f>MIN(P5,P7,P8,P10,P12,P14)</f>
        <v>501</v>
      </c>
      <c r="Q36" s="112">
        <f>MAX(Q5,Q7,Q8,Q10,Q12,Q14)</f>
        <v>8</v>
      </c>
      <c r="R36" s="113">
        <f>MIN(R5,R7,R8,R10,R12,R14)</f>
        <v>322</v>
      </c>
      <c r="S36" s="110">
        <f>MIN(S5,S7,S8,S10,S12,S14)</f>
        <v>135</v>
      </c>
      <c r="T36" s="111">
        <f>MIN(T5,T7,T8,T10,T12,T14)</f>
        <v>491</v>
      </c>
      <c r="U36" s="112">
        <f>MAX(U5,U7,U8,U10,U12,U14)</f>
        <v>16</v>
      </c>
      <c r="V36" s="113">
        <f>MIN(V5,V7,V8,V10,V12,V14)</f>
        <v>321</v>
      </c>
      <c r="W36" s="110">
        <f>MIN(W5,W7,W8,W10,W12,W14)</f>
        <v>139</v>
      </c>
      <c r="X36" s="111">
        <f>MIN(X5,X7,X8,X10,X12,X14)</f>
        <v>484</v>
      </c>
      <c r="Y36" s="112">
        <f>MAX(Y5,Y7,Y8,Y10,Y12,Y14)</f>
        <v>11</v>
      </c>
      <c r="Z36" s="113">
        <f>MIN(Z5,Z7,Z8,Z10,Z12,Z14)</f>
        <v>335</v>
      </c>
      <c r="AA36" s="110">
        <f>MIN(AA5,AA7,AA8,AA10,AA12,AA14)</f>
        <v>145</v>
      </c>
      <c r="AB36" s="111">
        <f>MIN(AB5,AB7,AB8,AB10,AB12,AB14)</f>
        <v>480</v>
      </c>
      <c r="AC36" s="112">
        <f>MAX(AC5,AC7,AC8,AC10,AC12,AC14)</f>
        <v>9</v>
      </c>
      <c r="AD36" s="430">
        <f>MIN(AD5,AD7,AD8,AD10,AD12,AD14)</f>
        <v>309</v>
      </c>
      <c r="AE36" s="110">
        <f>MIN(AE5,AE7,AE8,AE10,AE12,AE14)</f>
        <v>139</v>
      </c>
      <c r="AF36" s="111">
        <f>MIN(AF5,AF7,AF8,AF10,AF12,AF14)</f>
        <v>456</v>
      </c>
      <c r="AG36" s="112">
        <f>MAX(AG5,AG7,AG8,AG10,AG12,AG14)</f>
        <v>7</v>
      </c>
      <c r="AH36" s="570"/>
      <c r="AI36" s="571"/>
      <c r="AJ36" s="571"/>
      <c r="AK36" s="118">
        <f>MIN(AK7,AK8,AK10,AK12,AK14,AK5)</f>
        <v>2035</v>
      </c>
      <c r="AL36" s="119">
        <f>MIN(AL7,AL8,AL10,AL12,AL14,AL5)</f>
        <v>920</v>
      </c>
      <c r="AM36" s="120">
        <f>MIN(AM7,AM8,AM10,AM12,AM14,AM5)</f>
        <v>2955</v>
      </c>
      <c r="AN36" s="121">
        <f>MAX(AN7,AN8,AN10,AN12,AN14,AN5)</f>
        <v>47</v>
      </c>
    </row>
    <row r="37" spans="1:40" ht="15" customHeight="1" thickBot="1">
      <c r="A37" s="93" t="s">
        <v>28</v>
      </c>
      <c r="B37" s="168">
        <f aca="true" t="shared" si="12" ref="B37:X37">SUM(B35-B36)</f>
        <v>38</v>
      </c>
      <c r="C37" s="169">
        <f t="shared" si="12"/>
        <v>73</v>
      </c>
      <c r="D37" s="169">
        <f t="shared" si="12"/>
        <v>65</v>
      </c>
      <c r="E37" s="170">
        <f>SUM(E36-E35)</f>
        <v>8</v>
      </c>
      <c r="F37" s="168">
        <f t="shared" si="12"/>
        <v>14</v>
      </c>
      <c r="G37" s="169">
        <f t="shared" si="12"/>
        <v>12</v>
      </c>
      <c r="H37" s="169">
        <f t="shared" si="12"/>
        <v>26</v>
      </c>
      <c r="I37" s="170">
        <f>SUM(I36-I35)</f>
        <v>2</v>
      </c>
      <c r="J37" s="168">
        <f t="shared" si="12"/>
        <v>40</v>
      </c>
      <c r="K37" s="169">
        <f t="shared" si="12"/>
        <v>62</v>
      </c>
      <c r="L37" s="169">
        <f t="shared" si="12"/>
        <v>102</v>
      </c>
      <c r="M37" s="170">
        <f>SUM(M36-M35)</f>
        <v>14</v>
      </c>
      <c r="N37" s="168">
        <f t="shared" si="12"/>
        <v>34</v>
      </c>
      <c r="O37" s="169">
        <f t="shared" si="12"/>
        <v>42</v>
      </c>
      <c r="P37" s="169">
        <f t="shared" si="12"/>
        <v>63</v>
      </c>
      <c r="Q37" s="170">
        <f>SUM(Q36-Q35)</f>
        <v>6</v>
      </c>
      <c r="R37" s="168">
        <f t="shared" si="12"/>
        <v>61</v>
      </c>
      <c r="S37" s="169">
        <f t="shared" si="12"/>
        <v>34</v>
      </c>
      <c r="T37" s="169">
        <f t="shared" si="12"/>
        <v>41</v>
      </c>
      <c r="U37" s="170">
        <f>SUM(U36-U35)</f>
        <v>10</v>
      </c>
      <c r="V37" s="168">
        <f t="shared" si="12"/>
        <v>52</v>
      </c>
      <c r="W37" s="169">
        <f t="shared" si="12"/>
        <v>61</v>
      </c>
      <c r="X37" s="169">
        <f t="shared" si="12"/>
        <v>89</v>
      </c>
      <c r="Y37" s="170">
        <f>SUM(Y36-Y35)</f>
        <v>4</v>
      </c>
      <c r="Z37" s="168">
        <f>SUM(Z35-Z36)</f>
        <v>28</v>
      </c>
      <c r="AA37" s="169">
        <f>SUM(AA35-AA36)</f>
        <v>43</v>
      </c>
      <c r="AB37" s="169">
        <f>SUM(AB35-AB36)</f>
        <v>69</v>
      </c>
      <c r="AC37" s="170">
        <f>SUM(AC36-AC35)</f>
        <v>7</v>
      </c>
      <c r="AD37" s="168">
        <f>SUM(AD35-AD36)</f>
        <v>57</v>
      </c>
      <c r="AE37" s="169">
        <f>SUM(AE35-AE36)</f>
        <v>33</v>
      </c>
      <c r="AF37" s="169">
        <f>SUM(AF35-AF36)</f>
        <v>82</v>
      </c>
      <c r="AG37" s="170">
        <f>SUM(AG36-AG35)</f>
        <v>4</v>
      </c>
      <c r="AH37" s="570"/>
      <c r="AI37" s="571"/>
      <c r="AJ37" s="571"/>
      <c r="AK37" s="149">
        <f>SUM(AK35-AK36)</f>
        <v>199</v>
      </c>
      <c r="AL37" s="148">
        <f>SUM(AL35-AL36)</f>
        <v>142</v>
      </c>
      <c r="AM37" s="148">
        <f>SUM(AM35-AM36)</f>
        <v>341</v>
      </c>
      <c r="AN37" s="150">
        <f>SUM(AN36-AN35)</f>
        <v>16</v>
      </c>
    </row>
    <row r="38" spans="1:40" s="152" customFormat="1" ht="15" customHeight="1" thickTop="1">
      <c r="A38" s="151" t="s">
        <v>31</v>
      </c>
      <c r="B38" s="529"/>
      <c r="C38" s="530"/>
      <c r="D38" s="530"/>
      <c r="E38" s="531"/>
      <c r="F38" s="529" t="s">
        <v>265</v>
      </c>
      <c r="G38" s="530"/>
      <c r="H38" s="530"/>
      <c r="I38" s="531"/>
      <c r="J38" s="529"/>
      <c r="K38" s="530"/>
      <c r="L38" s="530"/>
      <c r="M38" s="531"/>
      <c r="N38" s="529" t="s">
        <v>254</v>
      </c>
      <c r="O38" s="530"/>
      <c r="P38" s="530"/>
      <c r="Q38" s="531"/>
      <c r="R38" s="529" t="s">
        <v>254</v>
      </c>
      <c r="S38" s="530"/>
      <c r="T38" s="530"/>
      <c r="U38" s="531"/>
      <c r="V38" s="529" t="s">
        <v>254</v>
      </c>
      <c r="W38" s="530"/>
      <c r="X38" s="530"/>
      <c r="Y38" s="531"/>
      <c r="Z38" s="529" t="s">
        <v>268</v>
      </c>
      <c r="AA38" s="530"/>
      <c r="AB38" s="530"/>
      <c r="AC38" s="531"/>
      <c r="AD38" s="529" t="s">
        <v>45</v>
      </c>
      <c r="AE38" s="530"/>
      <c r="AF38" s="530"/>
      <c r="AG38" s="531"/>
      <c r="AH38" s="570"/>
      <c r="AI38" s="571"/>
      <c r="AJ38" s="571"/>
      <c r="AK38" s="583"/>
      <c r="AL38" s="584"/>
      <c r="AM38" s="584"/>
      <c r="AN38" s="585"/>
    </row>
    <row r="39" spans="1:40" s="152" customFormat="1" ht="15" customHeight="1">
      <c r="A39" s="62" t="s">
        <v>32</v>
      </c>
      <c r="B39" s="511" t="s">
        <v>45</v>
      </c>
      <c r="C39" s="512"/>
      <c r="D39" s="512"/>
      <c r="E39" s="513"/>
      <c r="F39" s="511" t="s">
        <v>46</v>
      </c>
      <c r="G39" s="512"/>
      <c r="H39" s="512"/>
      <c r="I39" s="513"/>
      <c r="J39" s="511" t="s">
        <v>45</v>
      </c>
      <c r="K39" s="512"/>
      <c r="L39" s="512"/>
      <c r="M39" s="513"/>
      <c r="N39" s="511"/>
      <c r="O39" s="512"/>
      <c r="P39" s="512"/>
      <c r="Q39" s="513"/>
      <c r="R39" s="511" t="s">
        <v>92</v>
      </c>
      <c r="S39" s="512"/>
      <c r="T39" s="512"/>
      <c r="U39" s="513"/>
      <c r="V39" s="511" t="s">
        <v>45</v>
      </c>
      <c r="W39" s="512"/>
      <c r="X39" s="512"/>
      <c r="Y39" s="513"/>
      <c r="Z39" s="511" t="s">
        <v>265</v>
      </c>
      <c r="AA39" s="512"/>
      <c r="AB39" s="512"/>
      <c r="AC39" s="513"/>
      <c r="AD39" s="511"/>
      <c r="AE39" s="512"/>
      <c r="AF39" s="512"/>
      <c r="AG39" s="513"/>
      <c r="AH39" s="570"/>
      <c r="AI39" s="571"/>
      <c r="AJ39" s="571"/>
      <c r="AK39" s="583"/>
      <c r="AL39" s="584"/>
      <c r="AM39" s="584"/>
      <c r="AN39" s="585"/>
    </row>
    <row r="40" spans="1:40" s="152" customFormat="1" ht="15" customHeight="1">
      <c r="A40" s="62" t="s">
        <v>33</v>
      </c>
      <c r="B40" s="511" t="s">
        <v>46</v>
      </c>
      <c r="C40" s="512"/>
      <c r="D40" s="512"/>
      <c r="E40" s="513"/>
      <c r="F40" s="511" t="s">
        <v>265</v>
      </c>
      <c r="G40" s="512"/>
      <c r="H40" s="512"/>
      <c r="I40" s="513"/>
      <c r="J40" s="511" t="s">
        <v>45</v>
      </c>
      <c r="K40" s="512"/>
      <c r="L40" s="512"/>
      <c r="M40" s="513"/>
      <c r="N40" s="511" t="s">
        <v>45</v>
      </c>
      <c r="O40" s="512"/>
      <c r="P40" s="512"/>
      <c r="Q40" s="513"/>
      <c r="R40" s="511" t="s">
        <v>254</v>
      </c>
      <c r="S40" s="512"/>
      <c r="T40" s="512"/>
      <c r="U40" s="513"/>
      <c r="V40" s="511" t="s">
        <v>265</v>
      </c>
      <c r="W40" s="512"/>
      <c r="X40" s="512"/>
      <c r="Y40" s="513"/>
      <c r="Z40" s="511" t="s">
        <v>45</v>
      </c>
      <c r="AA40" s="512"/>
      <c r="AB40" s="512"/>
      <c r="AC40" s="513"/>
      <c r="AD40" s="511" t="s">
        <v>45</v>
      </c>
      <c r="AE40" s="512"/>
      <c r="AF40" s="512"/>
      <c r="AG40" s="513"/>
      <c r="AH40" s="570"/>
      <c r="AI40" s="571"/>
      <c r="AJ40" s="571"/>
      <c r="AK40" s="583"/>
      <c r="AL40" s="584"/>
      <c r="AM40" s="584"/>
      <c r="AN40" s="585"/>
    </row>
    <row r="41" spans="1:40" s="152" customFormat="1" ht="15" customHeight="1">
      <c r="A41" s="62" t="s">
        <v>34</v>
      </c>
      <c r="B41" s="511" t="s">
        <v>267</v>
      </c>
      <c r="C41" s="512"/>
      <c r="D41" s="512"/>
      <c r="E41" s="513"/>
      <c r="F41" s="511"/>
      <c r="G41" s="512"/>
      <c r="H41" s="512"/>
      <c r="I41" s="513"/>
      <c r="J41" s="511"/>
      <c r="K41" s="512"/>
      <c r="L41" s="512"/>
      <c r="M41" s="513"/>
      <c r="N41" s="511" t="s">
        <v>254</v>
      </c>
      <c r="O41" s="512"/>
      <c r="P41" s="512"/>
      <c r="Q41" s="513"/>
      <c r="R41" s="511"/>
      <c r="S41" s="512"/>
      <c r="T41" s="512"/>
      <c r="U41" s="513"/>
      <c r="V41" s="511" t="s">
        <v>282</v>
      </c>
      <c r="W41" s="512"/>
      <c r="X41" s="512"/>
      <c r="Y41" s="513"/>
      <c r="Z41" s="511"/>
      <c r="AA41" s="512"/>
      <c r="AB41" s="512"/>
      <c r="AC41" s="513"/>
      <c r="AD41" s="511"/>
      <c r="AE41" s="512"/>
      <c r="AF41" s="512"/>
      <c r="AG41" s="513"/>
      <c r="AH41" s="570"/>
      <c r="AI41" s="571"/>
      <c r="AJ41" s="571"/>
      <c r="AK41" s="583"/>
      <c r="AL41" s="584"/>
      <c r="AM41" s="584"/>
      <c r="AN41" s="585"/>
    </row>
    <row r="42" spans="1:40" s="152" customFormat="1" ht="15" customHeight="1">
      <c r="A42" s="62" t="s">
        <v>35</v>
      </c>
      <c r="B42" s="511" t="s">
        <v>135</v>
      </c>
      <c r="C42" s="512"/>
      <c r="D42" s="512"/>
      <c r="E42" s="513"/>
      <c r="F42" s="511"/>
      <c r="G42" s="512"/>
      <c r="H42" s="512"/>
      <c r="I42" s="513"/>
      <c r="J42" s="511" t="s">
        <v>265</v>
      </c>
      <c r="K42" s="512"/>
      <c r="L42" s="512"/>
      <c r="M42" s="513"/>
      <c r="N42" s="511" t="s">
        <v>271</v>
      </c>
      <c r="O42" s="512"/>
      <c r="P42" s="512"/>
      <c r="Q42" s="513"/>
      <c r="R42" s="511" t="s">
        <v>267</v>
      </c>
      <c r="S42" s="512"/>
      <c r="T42" s="512"/>
      <c r="U42" s="513"/>
      <c r="V42" s="511"/>
      <c r="W42" s="512"/>
      <c r="X42" s="512"/>
      <c r="Y42" s="513"/>
      <c r="Z42" s="511" t="s">
        <v>254</v>
      </c>
      <c r="AA42" s="512"/>
      <c r="AB42" s="512"/>
      <c r="AC42" s="513"/>
      <c r="AD42" s="511" t="s">
        <v>45</v>
      </c>
      <c r="AE42" s="512"/>
      <c r="AF42" s="512"/>
      <c r="AG42" s="513"/>
      <c r="AH42" s="570"/>
      <c r="AI42" s="571"/>
      <c r="AJ42" s="571"/>
      <c r="AK42" s="583"/>
      <c r="AL42" s="584"/>
      <c r="AM42" s="584"/>
      <c r="AN42" s="585"/>
    </row>
    <row r="43" spans="1:40" s="152" customFormat="1" ht="15" customHeight="1" thickBot="1">
      <c r="A43" s="93" t="s">
        <v>36</v>
      </c>
      <c r="B43" s="517" t="s">
        <v>135</v>
      </c>
      <c r="C43" s="518"/>
      <c r="D43" s="518"/>
      <c r="E43" s="519"/>
      <c r="F43" s="517"/>
      <c r="G43" s="518"/>
      <c r="H43" s="518"/>
      <c r="I43" s="519"/>
      <c r="J43" s="517"/>
      <c r="K43" s="518"/>
      <c r="L43" s="518"/>
      <c r="M43" s="519"/>
      <c r="N43" s="517" t="s">
        <v>150</v>
      </c>
      <c r="O43" s="518"/>
      <c r="P43" s="518"/>
      <c r="Q43" s="519"/>
      <c r="R43" s="517"/>
      <c r="S43" s="518"/>
      <c r="T43" s="518"/>
      <c r="U43" s="519"/>
      <c r="V43" s="517"/>
      <c r="W43" s="518"/>
      <c r="X43" s="518"/>
      <c r="Y43" s="519"/>
      <c r="Z43" s="517"/>
      <c r="AA43" s="518"/>
      <c r="AB43" s="518"/>
      <c r="AC43" s="519"/>
      <c r="AD43" s="517" t="s">
        <v>265</v>
      </c>
      <c r="AE43" s="518"/>
      <c r="AF43" s="518"/>
      <c r="AG43" s="519"/>
      <c r="AH43" s="572"/>
      <c r="AI43" s="573"/>
      <c r="AJ43" s="573"/>
      <c r="AK43" s="586"/>
      <c r="AL43" s="587"/>
      <c r="AM43" s="587"/>
      <c r="AN43" s="588"/>
    </row>
    <row r="44" ht="13.5" customHeight="1" thickTop="1"/>
    <row r="45" ht="13.5" customHeight="1"/>
    <row r="46" ht="13.5" customHeight="1"/>
    <row r="49" spans="22:40" ht="12.75"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</sheetData>
  <sheetProtection sheet="1"/>
  <mergeCells count="146">
    <mergeCell ref="B23:E23"/>
    <mergeCell ref="F24:I24"/>
    <mergeCell ref="J24:M24"/>
    <mergeCell ref="N24:Q24"/>
    <mergeCell ref="R23:U23"/>
    <mergeCell ref="V27:Y27"/>
    <mergeCell ref="R28:U28"/>
    <mergeCell ref="V28:Y28"/>
    <mergeCell ref="AD25:AG25"/>
    <mergeCell ref="V23:Y23"/>
    <mergeCell ref="B25:E25"/>
    <mergeCell ref="F25:I25"/>
    <mergeCell ref="B26:E26"/>
    <mergeCell ref="R25:U25"/>
    <mergeCell ref="R27:U27"/>
    <mergeCell ref="Z23:AC23"/>
    <mergeCell ref="B38:E38"/>
    <mergeCell ref="F42:I42"/>
    <mergeCell ref="J42:M42"/>
    <mergeCell ref="N42:Q42"/>
    <mergeCell ref="V42:Y42"/>
    <mergeCell ref="N41:Q41"/>
    <mergeCell ref="N38:Q38"/>
    <mergeCell ref="V41:Y41"/>
    <mergeCell ref="F39:I39"/>
    <mergeCell ref="R39:U39"/>
    <mergeCell ref="AH10:AI10"/>
    <mergeCell ref="AH8:AI8"/>
    <mergeCell ref="AH7:AI7"/>
    <mergeCell ref="B40:E40"/>
    <mergeCell ref="B39:E39"/>
    <mergeCell ref="J40:M40"/>
    <mergeCell ref="V40:Y40"/>
    <mergeCell ref="N40:Q40"/>
    <mergeCell ref="R26:U26"/>
    <mergeCell ref="V26:Y26"/>
    <mergeCell ref="F41:I41"/>
    <mergeCell ref="R40:U40"/>
    <mergeCell ref="R41:U41"/>
    <mergeCell ref="AH14:AI14"/>
    <mergeCell ref="F26:I26"/>
    <mergeCell ref="N26:Q26"/>
    <mergeCell ref="J25:M25"/>
    <mergeCell ref="R22:U22"/>
    <mergeCell ref="J39:M39"/>
    <mergeCell ref="F22:I22"/>
    <mergeCell ref="AK38:AN43"/>
    <mergeCell ref="AD21:AG21"/>
    <mergeCell ref="AH12:AI12"/>
    <mergeCell ref="J43:M43"/>
    <mergeCell ref="V43:Y43"/>
    <mergeCell ref="R42:U42"/>
    <mergeCell ref="AH13:AI13"/>
    <mergeCell ref="AD28:AG28"/>
    <mergeCell ref="N25:Q25"/>
    <mergeCell ref="J26:M26"/>
    <mergeCell ref="R43:U43"/>
    <mergeCell ref="V39:Y39"/>
    <mergeCell ref="V38:Y38"/>
    <mergeCell ref="N39:Q39"/>
    <mergeCell ref="AK20:AN28"/>
    <mergeCell ref="V20:Y20"/>
    <mergeCell ref="R21:U21"/>
    <mergeCell ref="V21:Y21"/>
    <mergeCell ref="R38:U38"/>
    <mergeCell ref="R24:U24"/>
    <mergeCell ref="B42:E42"/>
    <mergeCell ref="AH16:AJ43"/>
    <mergeCell ref="V25:Y25"/>
    <mergeCell ref="B41:E41"/>
    <mergeCell ref="J41:M41"/>
    <mergeCell ref="B28:E28"/>
    <mergeCell ref="J27:M27"/>
    <mergeCell ref="B27:E27"/>
    <mergeCell ref="F40:I40"/>
    <mergeCell ref="J38:M38"/>
    <mergeCell ref="Z22:AC22"/>
    <mergeCell ref="B43:E43"/>
    <mergeCell ref="N43:Q43"/>
    <mergeCell ref="F28:I28"/>
    <mergeCell ref="J28:M28"/>
    <mergeCell ref="F27:I27"/>
    <mergeCell ref="F38:I38"/>
    <mergeCell ref="N27:Q27"/>
    <mergeCell ref="N28:Q28"/>
    <mergeCell ref="F43:I43"/>
    <mergeCell ref="AD24:AG24"/>
    <mergeCell ref="Z21:AC21"/>
    <mergeCell ref="J22:M22"/>
    <mergeCell ref="B24:E24"/>
    <mergeCell ref="V22:Y22"/>
    <mergeCell ref="F23:I23"/>
    <mergeCell ref="N22:Q22"/>
    <mergeCell ref="J23:M23"/>
    <mergeCell ref="N23:Q23"/>
    <mergeCell ref="B22:E22"/>
    <mergeCell ref="AH5:AI5"/>
    <mergeCell ref="V3:Y3"/>
    <mergeCell ref="Z20:AC20"/>
    <mergeCell ref="B20:E20"/>
    <mergeCell ref="V24:Y24"/>
    <mergeCell ref="N21:Q21"/>
    <mergeCell ref="AD23:AG23"/>
    <mergeCell ref="B21:E21"/>
    <mergeCell ref="F21:I21"/>
    <mergeCell ref="J21:M21"/>
    <mergeCell ref="AK3:AN3"/>
    <mergeCell ref="F20:I20"/>
    <mergeCell ref="J20:M20"/>
    <mergeCell ref="N20:Q20"/>
    <mergeCell ref="R20:U20"/>
    <mergeCell ref="AH4:AI4"/>
    <mergeCell ref="AH9:AI9"/>
    <mergeCell ref="AD20:AG20"/>
    <mergeCell ref="AH11:AI11"/>
    <mergeCell ref="AH6:AI6"/>
    <mergeCell ref="AD40:AG40"/>
    <mergeCell ref="A1:AN1"/>
    <mergeCell ref="B3:E3"/>
    <mergeCell ref="F3:I3"/>
    <mergeCell ref="J3:M3"/>
    <mergeCell ref="N3:Q3"/>
    <mergeCell ref="R3:U3"/>
    <mergeCell ref="AD3:AG3"/>
    <mergeCell ref="AH3:AJ3"/>
    <mergeCell ref="Z3:AC3"/>
    <mergeCell ref="Z38:AC38"/>
    <mergeCell ref="AD42:AG42"/>
    <mergeCell ref="AD43:AG43"/>
    <mergeCell ref="AD41:AG41"/>
    <mergeCell ref="AD39:AG39"/>
    <mergeCell ref="AH15:AI15"/>
    <mergeCell ref="AD22:AG22"/>
    <mergeCell ref="AD38:AG38"/>
    <mergeCell ref="AD26:AG26"/>
    <mergeCell ref="AD27:AG27"/>
    <mergeCell ref="Z39:AC39"/>
    <mergeCell ref="Z24:AC24"/>
    <mergeCell ref="Z40:AC40"/>
    <mergeCell ref="Z41:AC41"/>
    <mergeCell ref="Z42:AC42"/>
    <mergeCell ref="Z43:AC43"/>
    <mergeCell ref="Z25:AC25"/>
    <mergeCell ref="Z26:AC26"/>
    <mergeCell ref="Z27:AC27"/>
    <mergeCell ref="Z28:AC28"/>
  </mergeCells>
  <printOptions/>
  <pageMargins left="0.56" right="0.17" top="1.06" bottom="0.48" header="0.25" footer="0.36"/>
  <pageSetup horizontalDpi="600" verticalDpi="600" orientation="landscape" paperSize="8" scale="105" r:id="rId1"/>
  <headerFooter alignWithMargins="0">
    <oddFooter>&amp;R&amp;8připravil: Miroslav Talášek</oddFooter>
  </headerFooter>
  <ignoredErrors>
    <ignoredError sqref="B16" evalError="1"/>
    <ignoredError sqref="P5 T5 X5:X11 AB5 H6 AM6:AM7 T7:T11 AB7 AF7 H8:H9 AB9:AB12 H11:H12 AM10 AK30 AN29 AF12 P13:P15 T13:T14 X13:X14 AB14 H15 L15" formulaRange="1"/>
    <ignoredError sqref="C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N49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N1"/>
    </sheetView>
  </sheetViews>
  <sheetFormatPr defaultColWidth="9.00390625" defaultRowHeight="12.75"/>
  <cols>
    <col min="1" max="1" width="19.50390625" style="5" bestFit="1" customWidth="1"/>
    <col min="2" max="33" width="5.625" style="0" customWidth="1"/>
    <col min="34" max="36" width="9.125" style="0" customWidth="1"/>
    <col min="38" max="38" width="9.00390625" style="0" customWidth="1"/>
  </cols>
  <sheetData>
    <row r="1" spans="1:40" ht="36.75" customHeight="1">
      <c r="A1" s="537" t="s">
        <v>243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537"/>
      <c r="AN1" s="537"/>
    </row>
    <row r="2" ht="13.5" thickBot="1"/>
    <row r="3" spans="1:40" s="6" customFormat="1" ht="17.25" customHeight="1" thickBot="1" thickTop="1">
      <c r="A3" s="7" t="s">
        <v>15</v>
      </c>
      <c r="B3" s="538" t="s">
        <v>180</v>
      </c>
      <c r="C3" s="539"/>
      <c r="D3" s="539"/>
      <c r="E3" s="540"/>
      <c r="F3" s="541" t="s">
        <v>181</v>
      </c>
      <c r="G3" s="542"/>
      <c r="H3" s="542"/>
      <c r="I3" s="543"/>
      <c r="J3" s="538" t="s">
        <v>182</v>
      </c>
      <c r="K3" s="539"/>
      <c r="L3" s="539"/>
      <c r="M3" s="540"/>
      <c r="N3" s="538" t="s">
        <v>183</v>
      </c>
      <c r="O3" s="539"/>
      <c r="P3" s="539"/>
      <c r="Q3" s="540"/>
      <c r="R3" s="544" t="s">
        <v>184</v>
      </c>
      <c r="S3" s="544"/>
      <c r="T3" s="544"/>
      <c r="U3" s="544"/>
      <c r="V3" s="538" t="s">
        <v>219</v>
      </c>
      <c r="W3" s="545"/>
      <c r="X3" s="545"/>
      <c r="Y3" s="546"/>
      <c r="Z3" s="538" t="s">
        <v>218</v>
      </c>
      <c r="AA3" s="545"/>
      <c r="AB3" s="545"/>
      <c r="AC3" s="546"/>
      <c r="AD3" s="538" t="s">
        <v>2</v>
      </c>
      <c r="AE3" s="545"/>
      <c r="AF3" s="545"/>
      <c r="AG3" s="546"/>
      <c r="AH3" s="547" t="s">
        <v>37</v>
      </c>
      <c r="AI3" s="547"/>
      <c r="AJ3" s="547"/>
      <c r="AK3" s="548" t="s">
        <v>38</v>
      </c>
      <c r="AL3" s="539"/>
      <c r="AM3" s="539"/>
      <c r="AN3" s="549"/>
    </row>
    <row r="4" spans="1:40" s="14" customFormat="1" ht="15" customHeight="1" thickBot="1">
      <c r="A4" s="8" t="s">
        <v>16</v>
      </c>
      <c r="B4" s="9" t="s">
        <v>17</v>
      </c>
      <c r="C4" s="10" t="s">
        <v>18</v>
      </c>
      <c r="D4" s="10" t="s">
        <v>19</v>
      </c>
      <c r="E4" s="11" t="s">
        <v>20</v>
      </c>
      <c r="F4" s="9" t="s">
        <v>17</v>
      </c>
      <c r="G4" s="10" t="s">
        <v>18</v>
      </c>
      <c r="H4" s="10" t="s">
        <v>19</v>
      </c>
      <c r="I4" s="11" t="s">
        <v>20</v>
      </c>
      <c r="J4" s="9" t="s">
        <v>17</v>
      </c>
      <c r="K4" s="10" t="s">
        <v>18</v>
      </c>
      <c r="L4" s="10" t="s">
        <v>19</v>
      </c>
      <c r="M4" s="11" t="s">
        <v>20</v>
      </c>
      <c r="N4" s="9" t="s">
        <v>17</v>
      </c>
      <c r="O4" s="10" t="s">
        <v>18</v>
      </c>
      <c r="P4" s="10" t="s">
        <v>19</v>
      </c>
      <c r="Q4" s="11" t="s">
        <v>20</v>
      </c>
      <c r="R4" s="9" t="s">
        <v>17</v>
      </c>
      <c r="S4" s="10" t="s">
        <v>18</v>
      </c>
      <c r="T4" s="10" t="s">
        <v>19</v>
      </c>
      <c r="U4" s="11" t="s">
        <v>20</v>
      </c>
      <c r="V4" s="9" t="s">
        <v>17</v>
      </c>
      <c r="W4" s="10" t="s">
        <v>18</v>
      </c>
      <c r="X4" s="10" t="s">
        <v>19</v>
      </c>
      <c r="Y4" s="11" t="s">
        <v>20</v>
      </c>
      <c r="Z4" s="9" t="s">
        <v>17</v>
      </c>
      <c r="AA4" s="10" t="s">
        <v>18</v>
      </c>
      <c r="AB4" s="10" t="s">
        <v>19</v>
      </c>
      <c r="AC4" s="11" t="s">
        <v>20</v>
      </c>
      <c r="AD4" s="9" t="s">
        <v>17</v>
      </c>
      <c r="AE4" s="10" t="s">
        <v>18</v>
      </c>
      <c r="AF4" s="10" t="s">
        <v>19</v>
      </c>
      <c r="AG4" s="11" t="s">
        <v>20</v>
      </c>
      <c r="AH4" s="553" t="s">
        <v>15</v>
      </c>
      <c r="AI4" s="554"/>
      <c r="AJ4" s="10" t="s">
        <v>19</v>
      </c>
      <c r="AK4" s="12" t="s">
        <v>17</v>
      </c>
      <c r="AL4" s="10" t="s">
        <v>18</v>
      </c>
      <c r="AM4" s="10" t="s">
        <v>19</v>
      </c>
      <c r="AN4" s="13" t="s">
        <v>20</v>
      </c>
    </row>
    <row r="5" spans="1:40" ht="15" customHeight="1">
      <c r="A5" s="191" t="s">
        <v>244</v>
      </c>
      <c r="B5" s="154">
        <v>350</v>
      </c>
      <c r="C5" s="22">
        <v>180</v>
      </c>
      <c r="D5" s="17">
        <f>B5+C5</f>
        <v>530</v>
      </c>
      <c r="E5" s="155">
        <v>1</v>
      </c>
      <c r="F5" s="154" t="s">
        <v>315</v>
      </c>
      <c r="G5" s="22" t="s">
        <v>316</v>
      </c>
      <c r="H5" s="17" t="s">
        <v>283</v>
      </c>
      <c r="I5" s="155" t="s">
        <v>307</v>
      </c>
      <c r="J5" s="154" t="s">
        <v>308</v>
      </c>
      <c r="K5" s="22" t="s">
        <v>309</v>
      </c>
      <c r="L5" s="17" t="s">
        <v>304</v>
      </c>
      <c r="M5" s="155" t="s">
        <v>305</v>
      </c>
      <c r="N5" s="154">
        <v>357</v>
      </c>
      <c r="O5" s="22">
        <v>182</v>
      </c>
      <c r="P5" s="464">
        <f aca="true" t="shared" si="0" ref="P5:P11">N5+O5</f>
        <v>539</v>
      </c>
      <c r="Q5" s="155">
        <v>4</v>
      </c>
      <c r="R5" s="154" t="s">
        <v>314</v>
      </c>
      <c r="S5" s="22" t="s">
        <v>101</v>
      </c>
      <c r="T5" s="17" t="s">
        <v>313</v>
      </c>
      <c r="U5" s="155" t="s">
        <v>306</v>
      </c>
      <c r="V5" s="154">
        <v>340</v>
      </c>
      <c r="W5" s="22">
        <v>157</v>
      </c>
      <c r="X5" s="463">
        <f>V5+W5</f>
        <v>497</v>
      </c>
      <c r="Y5" s="155">
        <v>2</v>
      </c>
      <c r="Z5" s="154">
        <v>355</v>
      </c>
      <c r="AA5" s="22">
        <v>175</v>
      </c>
      <c r="AB5" s="17">
        <f>Z5+AA5</f>
        <v>530</v>
      </c>
      <c r="AC5" s="155">
        <v>3</v>
      </c>
      <c r="AD5" s="154" t="s">
        <v>310</v>
      </c>
      <c r="AE5" s="22" t="s">
        <v>311</v>
      </c>
      <c r="AF5" s="17" t="s">
        <v>312</v>
      </c>
      <c r="AG5" s="155" t="s">
        <v>295</v>
      </c>
      <c r="AH5" s="590"/>
      <c r="AI5" s="591"/>
      <c r="AJ5" s="386"/>
      <c r="AK5" s="196">
        <v>2110</v>
      </c>
      <c r="AL5" s="197">
        <v>1030</v>
      </c>
      <c r="AM5" s="198">
        <f aca="true" t="shared" si="1" ref="AM5:AM15">SUM(AK5:AL5)</f>
        <v>3140</v>
      </c>
      <c r="AN5" s="199">
        <v>19</v>
      </c>
    </row>
    <row r="6" spans="1:40" ht="15" customHeight="1">
      <c r="A6" s="428" t="s">
        <v>245</v>
      </c>
      <c r="B6" s="43"/>
      <c r="C6" s="34"/>
      <c r="D6" s="27"/>
      <c r="E6" s="156"/>
      <c r="F6" s="43"/>
      <c r="G6" s="34"/>
      <c r="H6" s="27"/>
      <c r="I6" s="156"/>
      <c r="J6" s="43">
        <v>350</v>
      </c>
      <c r="K6" s="34">
        <v>139</v>
      </c>
      <c r="L6" s="439">
        <f>J6+K6</f>
        <v>489</v>
      </c>
      <c r="M6" s="156">
        <v>12</v>
      </c>
      <c r="N6" s="43">
        <v>366</v>
      </c>
      <c r="O6" s="34">
        <v>187</v>
      </c>
      <c r="P6" s="455">
        <f t="shared" si="0"/>
        <v>553</v>
      </c>
      <c r="Q6" s="156">
        <v>3</v>
      </c>
      <c r="R6" s="43">
        <v>369</v>
      </c>
      <c r="S6" s="34">
        <v>184</v>
      </c>
      <c r="T6" s="27">
        <f aca="true" t="shared" si="2" ref="T6:T14">R6+S6</f>
        <v>553</v>
      </c>
      <c r="U6" s="156">
        <v>9</v>
      </c>
      <c r="V6" s="43">
        <v>351</v>
      </c>
      <c r="W6" s="34">
        <v>157</v>
      </c>
      <c r="X6" s="27">
        <f>V6+W6</f>
        <v>508</v>
      </c>
      <c r="Y6" s="156">
        <v>12</v>
      </c>
      <c r="Z6" s="43">
        <v>348</v>
      </c>
      <c r="AA6" s="34">
        <v>162</v>
      </c>
      <c r="AB6" s="27">
        <f>Z6+AA6</f>
        <v>510</v>
      </c>
      <c r="AC6" s="156">
        <v>7</v>
      </c>
      <c r="AD6" s="43">
        <v>372</v>
      </c>
      <c r="AE6" s="34">
        <v>155</v>
      </c>
      <c r="AF6" s="27">
        <f>AD6+AE6</f>
        <v>527</v>
      </c>
      <c r="AG6" s="156">
        <v>8</v>
      </c>
      <c r="AH6" s="592"/>
      <c r="AI6" s="593"/>
      <c r="AJ6" s="384"/>
      <c r="AK6" s="33">
        <v>2156</v>
      </c>
      <c r="AL6" s="34">
        <v>984</v>
      </c>
      <c r="AM6" s="27">
        <f t="shared" si="1"/>
        <v>3140</v>
      </c>
      <c r="AN6" s="35">
        <v>51</v>
      </c>
    </row>
    <row r="7" spans="1:40" ht="15" customHeight="1">
      <c r="A7" s="191" t="s">
        <v>246</v>
      </c>
      <c r="B7" s="43">
        <v>338</v>
      </c>
      <c r="C7" s="34">
        <v>197</v>
      </c>
      <c r="D7" s="27">
        <f aca="true" t="shared" si="3" ref="D7:D15">B7+C7</f>
        <v>535</v>
      </c>
      <c r="E7" s="156">
        <v>2</v>
      </c>
      <c r="F7" s="43">
        <v>358</v>
      </c>
      <c r="G7" s="34">
        <v>161</v>
      </c>
      <c r="H7" s="27">
        <f>F7+G7</f>
        <v>519</v>
      </c>
      <c r="I7" s="156">
        <v>3</v>
      </c>
      <c r="J7" s="43"/>
      <c r="K7" s="34"/>
      <c r="L7" s="285"/>
      <c r="M7" s="156"/>
      <c r="N7" s="43">
        <v>337</v>
      </c>
      <c r="O7" s="34">
        <v>206</v>
      </c>
      <c r="P7" s="455">
        <f t="shared" si="0"/>
        <v>543</v>
      </c>
      <c r="Q7" s="156">
        <v>3</v>
      </c>
      <c r="R7" s="43">
        <v>367</v>
      </c>
      <c r="S7" s="34">
        <v>135</v>
      </c>
      <c r="T7" s="27">
        <f t="shared" si="2"/>
        <v>502</v>
      </c>
      <c r="U7" s="156">
        <v>7</v>
      </c>
      <c r="V7" s="43" t="s">
        <v>321</v>
      </c>
      <c r="W7" s="34" t="s">
        <v>322</v>
      </c>
      <c r="X7" s="27" t="s">
        <v>323</v>
      </c>
      <c r="Y7" s="156" t="s">
        <v>324</v>
      </c>
      <c r="Z7" s="43">
        <v>333</v>
      </c>
      <c r="AA7" s="34">
        <v>197</v>
      </c>
      <c r="AB7" s="27">
        <f>Z7+AA7</f>
        <v>530</v>
      </c>
      <c r="AC7" s="156">
        <v>1</v>
      </c>
      <c r="AD7" s="43" t="s">
        <v>325</v>
      </c>
      <c r="AE7" s="34" t="s">
        <v>326</v>
      </c>
      <c r="AF7" s="27" t="s">
        <v>320</v>
      </c>
      <c r="AG7" s="156" t="s">
        <v>294</v>
      </c>
      <c r="AH7" s="592"/>
      <c r="AI7" s="593"/>
      <c r="AJ7" s="384"/>
      <c r="AK7" s="193">
        <v>2080</v>
      </c>
      <c r="AL7" s="194">
        <v>1032</v>
      </c>
      <c r="AM7" s="203">
        <f t="shared" si="1"/>
        <v>3112</v>
      </c>
      <c r="AN7" s="195">
        <v>27</v>
      </c>
    </row>
    <row r="8" spans="1:40" ht="15" customHeight="1">
      <c r="A8" s="191" t="s">
        <v>223</v>
      </c>
      <c r="B8" s="43">
        <v>363</v>
      </c>
      <c r="C8" s="34">
        <v>211</v>
      </c>
      <c r="D8" s="455">
        <f t="shared" si="3"/>
        <v>574</v>
      </c>
      <c r="E8" s="156">
        <v>1</v>
      </c>
      <c r="F8" s="43">
        <v>333</v>
      </c>
      <c r="G8" s="34">
        <v>178</v>
      </c>
      <c r="H8" s="27">
        <f>F8+G8</f>
        <v>511</v>
      </c>
      <c r="I8" s="156">
        <v>5</v>
      </c>
      <c r="J8" s="43">
        <v>345</v>
      </c>
      <c r="K8" s="34">
        <v>167</v>
      </c>
      <c r="L8" s="27">
        <f>J8+K8</f>
        <v>512</v>
      </c>
      <c r="M8" s="156">
        <v>5</v>
      </c>
      <c r="N8" s="43">
        <v>382</v>
      </c>
      <c r="O8" s="34">
        <v>165</v>
      </c>
      <c r="P8" s="27">
        <f t="shared" si="0"/>
        <v>547</v>
      </c>
      <c r="Q8" s="156">
        <v>2</v>
      </c>
      <c r="R8" s="43">
        <v>377</v>
      </c>
      <c r="S8" s="34">
        <v>161</v>
      </c>
      <c r="T8" s="27">
        <f t="shared" si="2"/>
        <v>538</v>
      </c>
      <c r="U8" s="156">
        <v>3</v>
      </c>
      <c r="V8" s="43" t="s">
        <v>327</v>
      </c>
      <c r="W8" s="34" t="s">
        <v>328</v>
      </c>
      <c r="X8" s="27" t="s">
        <v>320</v>
      </c>
      <c r="Y8" s="156" t="s">
        <v>329</v>
      </c>
      <c r="Z8" s="43"/>
      <c r="AA8" s="34"/>
      <c r="AB8" s="27"/>
      <c r="AC8" s="156"/>
      <c r="AD8" s="43" t="s">
        <v>330</v>
      </c>
      <c r="AE8" s="34" t="s">
        <v>331</v>
      </c>
      <c r="AF8" s="27" t="s">
        <v>297</v>
      </c>
      <c r="AG8" s="156" t="s">
        <v>332</v>
      </c>
      <c r="AH8" s="592"/>
      <c r="AI8" s="593"/>
      <c r="AJ8" s="375"/>
      <c r="AK8" s="193">
        <v>2135</v>
      </c>
      <c r="AL8" s="194">
        <v>1029</v>
      </c>
      <c r="AM8" s="203">
        <f t="shared" si="1"/>
        <v>3164</v>
      </c>
      <c r="AN8" s="195">
        <v>20</v>
      </c>
    </row>
    <row r="9" spans="1:40" ht="15" customHeight="1">
      <c r="A9" s="24" t="s">
        <v>247</v>
      </c>
      <c r="B9" s="43">
        <v>374</v>
      </c>
      <c r="C9" s="34">
        <v>184</v>
      </c>
      <c r="D9" s="455">
        <f t="shared" si="3"/>
        <v>558</v>
      </c>
      <c r="E9" s="156">
        <v>2</v>
      </c>
      <c r="F9" s="43"/>
      <c r="G9" s="34"/>
      <c r="H9" s="285"/>
      <c r="I9" s="156"/>
      <c r="J9" s="43" t="s">
        <v>335</v>
      </c>
      <c r="K9" s="34" t="s">
        <v>336</v>
      </c>
      <c r="L9" s="27" t="s">
        <v>333</v>
      </c>
      <c r="M9" s="156" t="s">
        <v>305</v>
      </c>
      <c r="N9" s="43">
        <v>385</v>
      </c>
      <c r="O9" s="34">
        <v>170</v>
      </c>
      <c r="P9" s="27">
        <f t="shared" si="0"/>
        <v>555</v>
      </c>
      <c r="Q9" s="156">
        <v>5</v>
      </c>
      <c r="R9" s="43">
        <v>375</v>
      </c>
      <c r="S9" s="34">
        <v>173</v>
      </c>
      <c r="T9" s="27">
        <f t="shared" si="2"/>
        <v>548</v>
      </c>
      <c r="U9" s="156">
        <v>9</v>
      </c>
      <c r="V9" s="43">
        <v>358</v>
      </c>
      <c r="W9" s="34">
        <v>160</v>
      </c>
      <c r="X9" s="27">
        <f aca="true" t="shared" si="4" ref="X9:X15">V9+W9</f>
        <v>518</v>
      </c>
      <c r="Y9" s="156">
        <v>9</v>
      </c>
      <c r="Z9" s="43">
        <v>355</v>
      </c>
      <c r="AA9" s="34">
        <v>147</v>
      </c>
      <c r="AB9" s="27">
        <f>Z9+AA9</f>
        <v>502</v>
      </c>
      <c r="AC9" s="156">
        <v>2</v>
      </c>
      <c r="AD9" s="43" t="s">
        <v>337</v>
      </c>
      <c r="AE9" s="34" t="s">
        <v>122</v>
      </c>
      <c r="AF9" s="27" t="s">
        <v>338</v>
      </c>
      <c r="AG9" s="156" t="s">
        <v>339</v>
      </c>
      <c r="AH9" s="592"/>
      <c r="AI9" s="593"/>
      <c r="AJ9" s="384"/>
      <c r="AK9" s="33">
        <v>2181</v>
      </c>
      <c r="AL9" s="34">
        <v>985</v>
      </c>
      <c r="AM9" s="27">
        <f t="shared" si="1"/>
        <v>3166</v>
      </c>
      <c r="AN9" s="35">
        <v>34</v>
      </c>
    </row>
    <row r="10" spans="1:40" ht="15" customHeight="1">
      <c r="A10" s="191" t="s">
        <v>248</v>
      </c>
      <c r="B10" s="43">
        <v>358</v>
      </c>
      <c r="C10" s="34">
        <v>202</v>
      </c>
      <c r="D10" s="455">
        <f t="shared" si="3"/>
        <v>560</v>
      </c>
      <c r="E10" s="156">
        <v>4</v>
      </c>
      <c r="F10" s="43">
        <v>370</v>
      </c>
      <c r="G10" s="34">
        <v>161</v>
      </c>
      <c r="H10" s="27">
        <f>F10+G10</f>
        <v>531</v>
      </c>
      <c r="I10" s="156">
        <v>7</v>
      </c>
      <c r="J10" s="43">
        <v>354</v>
      </c>
      <c r="K10" s="34">
        <v>173</v>
      </c>
      <c r="L10" s="27">
        <f>J10+K10</f>
        <v>527</v>
      </c>
      <c r="M10" s="156">
        <v>3</v>
      </c>
      <c r="N10" s="43">
        <v>346</v>
      </c>
      <c r="O10" s="34">
        <v>164</v>
      </c>
      <c r="P10" s="439">
        <f t="shared" si="0"/>
        <v>510</v>
      </c>
      <c r="Q10" s="156">
        <v>4</v>
      </c>
      <c r="R10" s="43">
        <v>342</v>
      </c>
      <c r="S10" s="34">
        <v>179</v>
      </c>
      <c r="T10" s="27">
        <f t="shared" si="2"/>
        <v>521</v>
      </c>
      <c r="U10" s="156">
        <v>3</v>
      </c>
      <c r="V10" s="43">
        <v>348</v>
      </c>
      <c r="W10" s="34">
        <v>180</v>
      </c>
      <c r="X10" s="27">
        <f t="shared" si="4"/>
        <v>528</v>
      </c>
      <c r="Y10" s="156">
        <v>2</v>
      </c>
      <c r="Z10" s="43"/>
      <c r="AA10" s="34"/>
      <c r="AB10" s="27"/>
      <c r="AC10" s="156"/>
      <c r="AD10" s="43"/>
      <c r="AE10" s="34"/>
      <c r="AF10" s="285"/>
      <c r="AG10" s="156"/>
      <c r="AH10" s="592"/>
      <c r="AI10" s="593"/>
      <c r="AJ10" s="375"/>
      <c r="AK10" s="193">
        <v>2118</v>
      </c>
      <c r="AL10" s="194">
        <v>1059</v>
      </c>
      <c r="AM10" s="203">
        <f t="shared" si="1"/>
        <v>3177</v>
      </c>
      <c r="AN10" s="195">
        <v>23</v>
      </c>
    </row>
    <row r="11" spans="1:40" ht="15" customHeight="1">
      <c r="A11" s="24" t="s">
        <v>249</v>
      </c>
      <c r="B11" s="43">
        <v>347</v>
      </c>
      <c r="C11" s="34">
        <v>190</v>
      </c>
      <c r="D11" s="27">
        <f t="shared" si="3"/>
        <v>537</v>
      </c>
      <c r="E11" s="156">
        <v>5</v>
      </c>
      <c r="F11" s="43"/>
      <c r="G11" s="34"/>
      <c r="H11" s="285"/>
      <c r="I11" s="156"/>
      <c r="J11" s="43">
        <v>335</v>
      </c>
      <c r="K11" s="34">
        <v>180</v>
      </c>
      <c r="L11" s="27">
        <f>J11+K11</f>
        <v>515</v>
      </c>
      <c r="M11" s="156">
        <v>3</v>
      </c>
      <c r="N11" s="43">
        <v>364</v>
      </c>
      <c r="O11" s="34">
        <v>193</v>
      </c>
      <c r="P11" s="455">
        <f t="shared" si="0"/>
        <v>557</v>
      </c>
      <c r="Q11" s="156">
        <v>5</v>
      </c>
      <c r="R11" s="43">
        <v>355</v>
      </c>
      <c r="S11" s="34">
        <v>169</v>
      </c>
      <c r="T11" s="27">
        <f t="shared" si="2"/>
        <v>524</v>
      </c>
      <c r="U11" s="156">
        <v>6</v>
      </c>
      <c r="V11" s="43">
        <v>364</v>
      </c>
      <c r="W11" s="34">
        <v>174</v>
      </c>
      <c r="X11" s="27">
        <f t="shared" si="4"/>
        <v>538</v>
      </c>
      <c r="Y11" s="156">
        <v>6</v>
      </c>
      <c r="Z11" s="43"/>
      <c r="AA11" s="34"/>
      <c r="AB11" s="285"/>
      <c r="AC11" s="156"/>
      <c r="AD11" s="43">
        <v>345</v>
      </c>
      <c r="AE11" s="34">
        <v>182</v>
      </c>
      <c r="AF11" s="27">
        <f>AD11+AE11</f>
        <v>527</v>
      </c>
      <c r="AG11" s="156">
        <v>7</v>
      </c>
      <c r="AH11" s="592"/>
      <c r="AI11" s="593"/>
      <c r="AJ11" s="375"/>
      <c r="AK11" s="33">
        <v>2110</v>
      </c>
      <c r="AL11" s="34">
        <v>1088</v>
      </c>
      <c r="AM11" s="27">
        <f t="shared" si="1"/>
        <v>3198</v>
      </c>
      <c r="AN11" s="35">
        <v>32</v>
      </c>
    </row>
    <row r="12" spans="1:40" ht="15" customHeight="1">
      <c r="A12" s="191" t="s">
        <v>250</v>
      </c>
      <c r="B12" s="43">
        <v>341</v>
      </c>
      <c r="C12" s="34">
        <v>195</v>
      </c>
      <c r="D12" s="27">
        <f t="shared" si="3"/>
        <v>536</v>
      </c>
      <c r="E12" s="156">
        <v>3</v>
      </c>
      <c r="F12" s="43">
        <v>364</v>
      </c>
      <c r="G12" s="34">
        <v>198</v>
      </c>
      <c r="H12" s="455">
        <f>F12+G12</f>
        <v>562</v>
      </c>
      <c r="I12" s="156">
        <v>3</v>
      </c>
      <c r="J12" s="43"/>
      <c r="K12" s="34"/>
      <c r="L12" s="285"/>
      <c r="M12" s="156"/>
      <c r="N12" s="43">
        <v>360</v>
      </c>
      <c r="O12" s="34">
        <v>185</v>
      </c>
      <c r="P12" s="27">
        <f>N12+O12</f>
        <v>545</v>
      </c>
      <c r="Q12" s="156">
        <v>6</v>
      </c>
      <c r="R12" s="43">
        <v>366</v>
      </c>
      <c r="S12" s="34">
        <v>160</v>
      </c>
      <c r="T12" s="27">
        <f t="shared" si="2"/>
        <v>526</v>
      </c>
      <c r="U12" s="156">
        <v>4</v>
      </c>
      <c r="V12" s="43">
        <v>345</v>
      </c>
      <c r="W12" s="34">
        <v>167</v>
      </c>
      <c r="X12" s="27">
        <f t="shared" si="4"/>
        <v>512</v>
      </c>
      <c r="Y12" s="156">
        <v>9</v>
      </c>
      <c r="Z12" s="43"/>
      <c r="AA12" s="34"/>
      <c r="AB12" s="285"/>
      <c r="AC12" s="156"/>
      <c r="AD12" s="43">
        <v>347</v>
      </c>
      <c r="AE12" s="34">
        <v>153</v>
      </c>
      <c r="AF12" s="439">
        <f>AD12+AE12</f>
        <v>500</v>
      </c>
      <c r="AG12" s="156">
        <v>4</v>
      </c>
      <c r="AH12" s="592"/>
      <c r="AI12" s="593"/>
      <c r="AJ12" s="375"/>
      <c r="AK12" s="193">
        <v>2123</v>
      </c>
      <c r="AL12" s="194">
        <v>1058</v>
      </c>
      <c r="AM12" s="203">
        <f t="shared" si="1"/>
        <v>3181</v>
      </c>
      <c r="AN12" s="195">
        <v>29</v>
      </c>
    </row>
    <row r="13" spans="1:40" ht="15" customHeight="1">
      <c r="A13" s="24" t="s">
        <v>224</v>
      </c>
      <c r="B13" s="43">
        <v>358</v>
      </c>
      <c r="C13" s="34">
        <v>178</v>
      </c>
      <c r="D13" s="27">
        <f t="shared" si="3"/>
        <v>536</v>
      </c>
      <c r="E13" s="156">
        <v>3</v>
      </c>
      <c r="F13" s="43" t="s">
        <v>354</v>
      </c>
      <c r="G13" s="34" t="s">
        <v>355</v>
      </c>
      <c r="H13" s="27" t="s">
        <v>352</v>
      </c>
      <c r="I13" s="156" t="s">
        <v>358</v>
      </c>
      <c r="J13" s="43" t="s">
        <v>357</v>
      </c>
      <c r="K13" s="34" t="s">
        <v>359</v>
      </c>
      <c r="L13" s="27" t="s">
        <v>356</v>
      </c>
      <c r="M13" s="156" t="s">
        <v>360</v>
      </c>
      <c r="N13" s="43">
        <v>329</v>
      </c>
      <c r="O13" s="34">
        <v>165</v>
      </c>
      <c r="P13" s="27">
        <f>N13+O13</f>
        <v>494</v>
      </c>
      <c r="Q13" s="156">
        <v>4</v>
      </c>
      <c r="R13" s="43">
        <v>329</v>
      </c>
      <c r="S13" s="34">
        <v>152</v>
      </c>
      <c r="T13" s="439">
        <f t="shared" si="2"/>
        <v>481</v>
      </c>
      <c r="U13" s="156">
        <v>8</v>
      </c>
      <c r="V13" s="43">
        <v>366</v>
      </c>
      <c r="W13" s="34">
        <v>181</v>
      </c>
      <c r="X13" s="455">
        <f t="shared" si="4"/>
        <v>547</v>
      </c>
      <c r="Y13" s="156">
        <v>3</v>
      </c>
      <c r="Z13" s="43">
        <v>366</v>
      </c>
      <c r="AA13" s="34">
        <v>180</v>
      </c>
      <c r="AB13" s="27">
        <f>Z13+AA13</f>
        <v>546</v>
      </c>
      <c r="AC13" s="156">
        <v>3</v>
      </c>
      <c r="AD13" s="43"/>
      <c r="AE13" s="34"/>
      <c r="AF13" s="27"/>
      <c r="AG13" s="156"/>
      <c r="AH13" s="592"/>
      <c r="AI13" s="593"/>
      <c r="AJ13" s="384"/>
      <c r="AK13" s="33">
        <v>2094</v>
      </c>
      <c r="AL13" s="34">
        <v>1014</v>
      </c>
      <c r="AM13" s="27">
        <f t="shared" si="1"/>
        <v>3108</v>
      </c>
      <c r="AN13" s="35">
        <v>30</v>
      </c>
    </row>
    <row r="14" spans="1:40" ht="15" customHeight="1">
      <c r="A14" s="191" t="s">
        <v>251</v>
      </c>
      <c r="B14" s="43">
        <v>354</v>
      </c>
      <c r="C14" s="34">
        <v>176</v>
      </c>
      <c r="D14" s="27">
        <f t="shared" si="3"/>
        <v>530</v>
      </c>
      <c r="E14" s="156">
        <v>3</v>
      </c>
      <c r="F14" s="43">
        <v>365</v>
      </c>
      <c r="G14" s="34">
        <v>221</v>
      </c>
      <c r="H14" s="455">
        <f>F14+G14</f>
        <v>586</v>
      </c>
      <c r="I14" s="156">
        <v>0</v>
      </c>
      <c r="J14" s="43">
        <v>340</v>
      </c>
      <c r="K14" s="34">
        <v>159</v>
      </c>
      <c r="L14" s="27">
        <f>J14+K14</f>
        <v>499</v>
      </c>
      <c r="M14" s="156">
        <v>8</v>
      </c>
      <c r="N14" s="43">
        <v>338</v>
      </c>
      <c r="O14" s="34">
        <v>161</v>
      </c>
      <c r="P14" s="439">
        <f>N14+O14</f>
        <v>499</v>
      </c>
      <c r="Q14" s="156">
        <v>1</v>
      </c>
      <c r="R14" s="43">
        <v>343</v>
      </c>
      <c r="S14" s="34">
        <v>156</v>
      </c>
      <c r="T14" s="27">
        <f t="shared" si="2"/>
        <v>499</v>
      </c>
      <c r="U14" s="156">
        <v>1</v>
      </c>
      <c r="V14" s="43">
        <v>340</v>
      </c>
      <c r="W14" s="34">
        <v>181</v>
      </c>
      <c r="X14" s="27">
        <f t="shared" si="4"/>
        <v>521</v>
      </c>
      <c r="Y14" s="156">
        <v>4</v>
      </c>
      <c r="Z14" s="43"/>
      <c r="AA14" s="34"/>
      <c r="AB14" s="285"/>
      <c r="AC14" s="156"/>
      <c r="AD14" s="43"/>
      <c r="AE14" s="34"/>
      <c r="AF14" s="27"/>
      <c r="AG14" s="156"/>
      <c r="AH14" s="592"/>
      <c r="AI14" s="593"/>
      <c r="AJ14" s="384"/>
      <c r="AK14" s="193">
        <v>2080</v>
      </c>
      <c r="AL14" s="194">
        <v>1054</v>
      </c>
      <c r="AM14" s="203">
        <f t="shared" si="1"/>
        <v>3134</v>
      </c>
      <c r="AN14" s="195">
        <v>21</v>
      </c>
    </row>
    <row r="15" spans="1:40" ht="15" customHeight="1" thickBot="1">
      <c r="A15" s="24" t="s">
        <v>252</v>
      </c>
      <c r="B15" s="43">
        <v>373</v>
      </c>
      <c r="C15" s="34">
        <v>228</v>
      </c>
      <c r="D15" s="429">
        <f t="shared" si="3"/>
        <v>601</v>
      </c>
      <c r="E15" s="159">
        <v>2</v>
      </c>
      <c r="F15" s="43"/>
      <c r="G15" s="34"/>
      <c r="H15" s="27"/>
      <c r="I15" s="159"/>
      <c r="J15" s="43">
        <v>373</v>
      </c>
      <c r="K15" s="34">
        <v>182</v>
      </c>
      <c r="L15" s="27">
        <f>J15+K15</f>
        <v>555</v>
      </c>
      <c r="M15" s="159">
        <v>6</v>
      </c>
      <c r="N15" s="43" t="s">
        <v>385</v>
      </c>
      <c r="O15" s="34" t="s">
        <v>386</v>
      </c>
      <c r="P15" s="27" t="s">
        <v>378</v>
      </c>
      <c r="Q15" s="159" t="s">
        <v>307</v>
      </c>
      <c r="R15" s="43" t="s">
        <v>337</v>
      </c>
      <c r="S15" s="34" t="s">
        <v>387</v>
      </c>
      <c r="T15" s="27" t="s">
        <v>388</v>
      </c>
      <c r="U15" s="159" t="s">
        <v>360</v>
      </c>
      <c r="V15" s="43">
        <v>362</v>
      </c>
      <c r="W15" s="34">
        <v>171</v>
      </c>
      <c r="X15" s="27">
        <f t="shared" si="4"/>
        <v>533</v>
      </c>
      <c r="Y15" s="156">
        <v>8</v>
      </c>
      <c r="Z15" s="43">
        <v>378</v>
      </c>
      <c r="AA15" s="34">
        <v>181</v>
      </c>
      <c r="AB15" s="27">
        <f>Z15+AA15</f>
        <v>559</v>
      </c>
      <c r="AC15" s="159">
        <v>5</v>
      </c>
      <c r="AD15" s="43">
        <v>367</v>
      </c>
      <c r="AE15" s="34">
        <v>163</v>
      </c>
      <c r="AF15" s="27">
        <f>AD15+AE15</f>
        <v>530</v>
      </c>
      <c r="AG15" s="159">
        <v>8</v>
      </c>
      <c r="AH15" s="597"/>
      <c r="AI15" s="598"/>
      <c r="AJ15" s="385"/>
      <c r="AK15" s="33">
        <v>2212</v>
      </c>
      <c r="AL15" s="34">
        <v>1063</v>
      </c>
      <c r="AM15" s="27">
        <f t="shared" si="1"/>
        <v>3275</v>
      </c>
      <c r="AN15" s="35">
        <v>33</v>
      </c>
    </row>
    <row r="16" spans="1:40" ht="15" customHeight="1">
      <c r="A16" s="54" t="s">
        <v>21</v>
      </c>
      <c r="B16" s="299">
        <f aca="true" t="shared" si="5" ref="B16:AG16">AVERAGE(B5:B15)</f>
        <v>355.6</v>
      </c>
      <c r="C16" s="300">
        <f t="shared" si="5"/>
        <v>194.1</v>
      </c>
      <c r="D16" s="57">
        <f t="shared" si="5"/>
        <v>549.7</v>
      </c>
      <c r="E16" s="279">
        <f t="shared" si="5"/>
        <v>2.6</v>
      </c>
      <c r="F16" s="299">
        <f t="shared" si="5"/>
        <v>358</v>
      </c>
      <c r="G16" s="300">
        <f t="shared" si="5"/>
        <v>183.8</v>
      </c>
      <c r="H16" s="57">
        <f t="shared" si="5"/>
        <v>541.8</v>
      </c>
      <c r="I16" s="279">
        <f t="shared" si="5"/>
        <v>3.6</v>
      </c>
      <c r="J16" s="299">
        <f t="shared" si="5"/>
        <v>349.5</v>
      </c>
      <c r="K16" s="300">
        <f t="shared" si="5"/>
        <v>166.66666666666666</v>
      </c>
      <c r="L16" s="57">
        <f t="shared" si="5"/>
        <v>516.1666666666666</v>
      </c>
      <c r="M16" s="279">
        <f t="shared" si="5"/>
        <v>6.166666666666667</v>
      </c>
      <c r="N16" s="299">
        <f t="shared" si="5"/>
        <v>356.4</v>
      </c>
      <c r="O16" s="300">
        <f t="shared" si="5"/>
        <v>177.8</v>
      </c>
      <c r="P16" s="57">
        <f t="shared" si="5"/>
        <v>534.2</v>
      </c>
      <c r="Q16" s="279">
        <f t="shared" si="5"/>
        <v>3.7</v>
      </c>
      <c r="R16" s="299">
        <f t="shared" si="5"/>
        <v>358.1111111111111</v>
      </c>
      <c r="S16" s="300">
        <f t="shared" si="5"/>
        <v>163.22222222222223</v>
      </c>
      <c r="T16" s="57">
        <f t="shared" si="5"/>
        <v>521.3333333333334</v>
      </c>
      <c r="U16" s="279">
        <f t="shared" si="5"/>
        <v>5.555555555555555</v>
      </c>
      <c r="V16" s="299">
        <f t="shared" si="5"/>
        <v>352.6666666666667</v>
      </c>
      <c r="W16" s="300">
        <f t="shared" si="5"/>
        <v>169.77777777777777</v>
      </c>
      <c r="X16" s="57">
        <f t="shared" si="5"/>
        <v>522.4444444444445</v>
      </c>
      <c r="Y16" s="279">
        <f t="shared" si="5"/>
        <v>6.111111111111111</v>
      </c>
      <c r="Z16" s="299">
        <f t="shared" si="5"/>
        <v>355.8333333333333</v>
      </c>
      <c r="AA16" s="300">
        <f t="shared" si="5"/>
        <v>173.66666666666666</v>
      </c>
      <c r="AB16" s="57">
        <f t="shared" si="5"/>
        <v>529.5</v>
      </c>
      <c r="AC16" s="279">
        <f t="shared" si="5"/>
        <v>3.5</v>
      </c>
      <c r="AD16" s="299">
        <f t="shared" si="5"/>
        <v>357.75</v>
      </c>
      <c r="AE16" s="300">
        <f t="shared" si="5"/>
        <v>163.25</v>
      </c>
      <c r="AF16" s="57">
        <f t="shared" si="5"/>
        <v>521</v>
      </c>
      <c r="AG16" s="279">
        <f t="shared" si="5"/>
        <v>6.75</v>
      </c>
      <c r="AH16" s="568"/>
      <c r="AI16" s="569"/>
      <c r="AJ16" s="569"/>
      <c r="AK16" s="299">
        <f>AVERAGE(AK5:AK15)</f>
        <v>2127.181818181818</v>
      </c>
      <c r="AL16" s="300">
        <f>AVERAGE(AL5:AL15)</f>
        <v>1036</v>
      </c>
      <c r="AM16" s="57">
        <f>AVERAGE(AM5:AM15)</f>
        <v>3163.181818181818</v>
      </c>
      <c r="AN16" s="279">
        <f>AVERAGE(AN5:AN15)</f>
        <v>29</v>
      </c>
    </row>
    <row r="17" spans="1:40" ht="15" customHeight="1">
      <c r="A17" s="62" t="s">
        <v>22</v>
      </c>
      <c r="B17" s="301">
        <f>AVERAGE(AVERAGE(B5,B7,B8,B10,B12,B13,B14),B6,B9,B11,B15)</f>
        <v>361.42857142857144</v>
      </c>
      <c r="C17" s="302">
        <f aca="true" t="shared" si="6" ref="C17:AG17">AVERAGE(AVERAGE(C5,C7,C8,C10,C12,C13,C14),C6,C9,C11,C15)</f>
        <v>198.32142857142856</v>
      </c>
      <c r="D17" s="65">
        <f t="shared" si="6"/>
        <v>559.75</v>
      </c>
      <c r="E17" s="303">
        <f t="shared" si="6"/>
        <v>2.857142857142857</v>
      </c>
      <c r="F17" s="301">
        <f t="shared" si="6"/>
        <v>358</v>
      </c>
      <c r="G17" s="302">
        <f t="shared" si="6"/>
        <v>183.8</v>
      </c>
      <c r="H17" s="65">
        <f t="shared" si="6"/>
        <v>541.8</v>
      </c>
      <c r="I17" s="303">
        <f t="shared" si="6"/>
        <v>3.6</v>
      </c>
      <c r="J17" s="301">
        <f t="shared" si="6"/>
        <v>351.0833333333333</v>
      </c>
      <c r="K17" s="302">
        <f t="shared" si="6"/>
        <v>166.83333333333334</v>
      </c>
      <c r="L17" s="65">
        <f t="shared" si="6"/>
        <v>517.9166666666666</v>
      </c>
      <c r="M17" s="303">
        <f t="shared" si="6"/>
        <v>6.583333333333333</v>
      </c>
      <c r="N17" s="301">
        <f t="shared" si="6"/>
        <v>366.2142857142857</v>
      </c>
      <c r="O17" s="302">
        <f t="shared" si="6"/>
        <v>181.35714285714286</v>
      </c>
      <c r="P17" s="65">
        <f t="shared" si="6"/>
        <v>547.5714285714286</v>
      </c>
      <c r="Q17" s="303">
        <f t="shared" si="6"/>
        <v>4.107142857142858</v>
      </c>
      <c r="R17" s="301">
        <f t="shared" si="6"/>
        <v>363.25</v>
      </c>
      <c r="S17" s="302">
        <f t="shared" si="6"/>
        <v>170.79166666666666</v>
      </c>
      <c r="T17" s="65">
        <f t="shared" si="6"/>
        <v>534.0416666666667</v>
      </c>
      <c r="U17" s="303">
        <f t="shared" si="6"/>
        <v>7.083333333333333</v>
      </c>
      <c r="V17" s="301">
        <f t="shared" si="6"/>
        <v>356.56</v>
      </c>
      <c r="W17" s="302">
        <f t="shared" si="6"/>
        <v>167.04000000000002</v>
      </c>
      <c r="X17" s="65">
        <f t="shared" si="6"/>
        <v>523.6</v>
      </c>
      <c r="Y17" s="303">
        <f t="shared" si="6"/>
        <v>7.8</v>
      </c>
      <c r="Z17" s="301">
        <f t="shared" si="6"/>
        <v>358.0833333333333</v>
      </c>
      <c r="AA17" s="302">
        <f t="shared" si="6"/>
        <v>168.5</v>
      </c>
      <c r="AB17" s="65">
        <f t="shared" si="6"/>
        <v>526.5833333333334</v>
      </c>
      <c r="AC17" s="303">
        <f t="shared" si="6"/>
        <v>4.083333333333334</v>
      </c>
      <c r="AD17" s="301">
        <f t="shared" si="6"/>
        <v>357.75</v>
      </c>
      <c r="AE17" s="302">
        <f t="shared" si="6"/>
        <v>163.25</v>
      </c>
      <c r="AF17" s="65">
        <f t="shared" si="6"/>
        <v>521</v>
      </c>
      <c r="AG17" s="303">
        <f t="shared" si="6"/>
        <v>6.75</v>
      </c>
      <c r="AH17" s="570"/>
      <c r="AI17" s="571"/>
      <c r="AJ17" s="571"/>
      <c r="AK17" s="301">
        <f>AVERAGE(AVERAGE(AK5,AK7,AK8,AK10,AK12,AK13,AK14),AK6,AK9,AK11,AK15)</f>
        <v>2152.942857142857</v>
      </c>
      <c r="AL17" s="302">
        <f>AVERAGE(AVERAGE(AL5,AL7,AL8,AL10,AL12,AL13,AL14),AL6,AL9,AL11,AL15)</f>
        <v>1031.8857142857144</v>
      </c>
      <c r="AM17" s="65">
        <f>AVERAGE(AVERAGE(AM5,AM7,AM8,AM10,AM12,AM13,AM14),AM6,AM9,AM11,AM15)</f>
        <v>3184.828571428571</v>
      </c>
      <c r="AN17" s="303">
        <f>AVERAGE(AVERAGE(AN5,AN7,AN8,AN10,AN12,AN13,AN14),AN6,AN9,AN11,AN15)</f>
        <v>34.82857142857143</v>
      </c>
    </row>
    <row r="18" spans="1:40" ht="15" customHeight="1">
      <c r="A18" s="70" t="s">
        <v>23</v>
      </c>
      <c r="B18" s="304">
        <f>AVERAGE(B5,B7,B8,B10,B12,B14)</f>
        <v>350.6666666666667</v>
      </c>
      <c r="C18" s="305">
        <f aca="true" t="shared" si="7" ref="C18:AG18">AVERAGE(C5,C7,C8,C10,C12,C14)</f>
        <v>193.5</v>
      </c>
      <c r="D18" s="73">
        <f t="shared" si="7"/>
        <v>544.1666666666666</v>
      </c>
      <c r="E18" s="306">
        <f t="shared" si="7"/>
        <v>2.3333333333333335</v>
      </c>
      <c r="F18" s="304">
        <f t="shared" si="7"/>
        <v>358</v>
      </c>
      <c r="G18" s="305">
        <f t="shared" si="7"/>
        <v>183.8</v>
      </c>
      <c r="H18" s="73">
        <f t="shared" si="7"/>
        <v>541.8</v>
      </c>
      <c r="I18" s="306">
        <f t="shared" si="7"/>
        <v>3.6</v>
      </c>
      <c r="J18" s="304">
        <f t="shared" si="7"/>
        <v>346.3333333333333</v>
      </c>
      <c r="K18" s="305">
        <f t="shared" si="7"/>
        <v>166.33333333333334</v>
      </c>
      <c r="L18" s="73">
        <f t="shared" si="7"/>
        <v>512.6666666666666</v>
      </c>
      <c r="M18" s="306">
        <f t="shared" si="7"/>
        <v>5.333333333333333</v>
      </c>
      <c r="N18" s="304">
        <f t="shared" si="7"/>
        <v>353.3333333333333</v>
      </c>
      <c r="O18" s="305">
        <f t="shared" si="7"/>
        <v>177.16666666666666</v>
      </c>
      <c r="P18" s="73">
        <f t="shared" si="7"/>
        <v>530.5</v>
      </c>
      <c r="Q18" s="306">
        <f t="shared" si="7"/>
        <v>3.3333333333333335</v>
      </c>
      <c r="R18" s="304">
        <f t="shared" si="7"/>
        <v>359</v>
      </c>
      <c r="S18" s="305">
        <f t="shared" si="7"/>
        <v>158.2</v>
      </c>
      <c r="T18" s="73">
        <f t="shared" si="7"/>
        <v>517.2</v>
      </c>
      <c r="U18" s="306">
        <f t="shared" si="7"/>
        <v>3.6</v>
      </c>
      <c r="V18" s="304">
        <f t="shared" si="7"/>
        <v>343.25</v>
      </c>
      <c r="W18" s="305">
        <f t="shared" si="7"/>
        <v>171.25</v>
      </c>
      <c r="X18" s="73">
        <f t="shared" si="7"/>
        <v>514.5</v>
      </c>
      <c r="Y18" s="306">
        <f t="shared" si="7"/>
        <v>4.25</v>
      </c>
      <c r="Z18" s="304">
        <f t="shared" si="7"/>
        <v>344</v>
      </c>
      <c r="AA18" s="305">
        <f t="shared" si="7"/>
        <v>186</v>
      </c>
      <c r="AB18" s="73">
        <f t="shared" si="7"/>
        <v>530</v>
      </c>
      <c r="AC18" s="306">
        <f t="shared" si="7"/>
        <v>2</v>
      </c>
      <c r="AD18" s="304">
        <f t="shared" si="7"/>
        <v>347</v>
      </c>
      <c r="AE18" s="305">
        <f t="shared" si="7"/>
        <v>153</v>
      </c>
      <c r="AF18" s="73">
        <f t="shared" si="7"/>
        <v>500</v>
      </c>
      <c r="AG18" s="306">
        <f t="shared" si="7"/>
        <v>4</v>
      </c>
      <c r="AH18" s="570"/>
      <c r="AI18" s="571"/>
      <c r="AJ18" s="571"/>
      <c r="AK18" s="304">
        <f>AVERAGE(AK5,AK7,AK8,AK10,AK12,AK14)</f>
        <v>2107.6666666666665</v>
      </c>
      <c r="AL18" s="305">
        <f>AVERAGE(AL5,AL7,AL8,AL10,AL12,AL14)</f>
        <v>1043.6666666666667</v>
      </c>
      <c r="AM18" s="73">
        <f>AVERAGE(AM5,AM7,AM8,AM10,AM12,AM14)</f>
        <v>3151.3333333333335</v>
      </c>
      <c r="AN18" s="306">
        <f>AVERAGE(AN5,AN7,AN8,AN10,AN12,AN14)</f>
        <v>23.166666666666668</v>
      </c>
    </row>
    <row r="19" spans="1:40" ht="15" customHeight="1" thickBot="1">
      <c r="A19" s="78" t="s">
        <v>58</v>
      </c>
      <c r="B19" s="307">
        <f>AVERAGE(B6,B9,B11,B13,B15)</f>
        <v>363</v>
      </c>
      <c r="C19" s="308">
        <f aca="true" t="shared" si="8" ref="C19:AG19">AVERAGE(C6,C9,C11,C13,C15)</f>
        <v>195</v>
      </c>
      <c r="D19" s="81">
        <f t="shared" si="8"/>
        <v>558</v>
      </c>
      <c r="E19" s="309">
        <f t="shared" si="8"/>
        <v>3</v>
      </c>
      <c r="F19" s="307" t="e">
        <f t="shared" si="8"/>
        <v>#DIV/0!</v>
      </c>
      <c r="G19" s="308" t="e">
        <f t="shared" si="8"/>
        <v>#DIV/0!</v>
      </c>
      <c r="H19" s="81" t="e">
        <f t="shared" si="8"/>
        <v>#DIV/0!</v>
      </c>
      <c r="I19" s="309" t="e">
        <f t="shared" si="8"/>
        <v>#DIV/0!</v>
      </c>
      <c r="J19" s="307">
        <f t="shared" si="8"/>
        <v>352.6666666666667</v>
      </c>
      <c r="K19" s="308">
        <f t="shared" si="8"/>
        <v>167</v>
      </c>
      <c r="L19" s="81">
        <f t="shared" si="8"/>
        <v>519.6666666666666</v>
      </c>
      <c r="M19" s="309">
        <f t="shared" si="8"/>
        <v>7</v>
      </c>
      <c r="N19" s="307">
        <f t="shared" si="8"/>
        <v>361</v>
      </c>
      <c r="O19" s="308">
        <f t="shared" si="8"/>
        <v>178.75</v>
      </c>
      <c r="P19" s="81">
        <f t="shared" si="8"/>
        <v>539.75</v>
      </c>
      <c r="Q19" s="309">
        <f t="shared" si="8"/>
        <v>4.25</v>
      </c>
      <c r="R19" s="307">
        <f t="shared" si="8"/>
        <v>357</v>
      </c>
      <c r="S19" s="308">
        <f t="shared" si="8"/>
        <v>169.5</v>
      </c>
      <c r="T19" s="81">
        <f t="shared" si="8"/>
        <v>526.5</v>
      </c>
      <c r="U19" s="309">
        <f t="shared" si="8"/>
        <v>8</v>
      </c>
      <c r="V19" s="307">
        <f t="shared" si="8"/>
        <v>360.2</v>
      </c>
      <c r="W19" s="308">
        <f t="shared" si="8"/>
        <v>168.6</v>
      </c>
      <c r="X19" s="81">
        <f t="shared" si="8"/>
        <v>528.8</v>
      </c>
      <c r="Y19" s="309">
        <f t="shared" si="8"/>
        <v>7.6</v>
      </c>
      <c r="Z19" s="307">
        <f t="shared" si="8"/>
        <v>361.75</v>
      </c>
      <c r="AA19" s="308">
        <f t="shared" si="8"/>
        <v>167.5</v>
      </c>
      <c r="AB19" s="81">
        <f t="shared" si="8"/>
        <v>529.25</v>
      </c>
      <c r="AC19" s="309">
        <f t="shared" si="8"/>
        <v>4.25</v>
      </c>
      <c r="AD19" s="307">
        <f t="shared" si="8"/>
        <v>361.3333333333333</v>
      </c>
      <c r="AE19" s="308">
        <f t="shared" si="8"/>
        <v>166.66666666666666</v>
      </c>
      <c r="AF19" s="81">
        <f t="shared" si="8"/>
        <v>528</v>
      </c>
      <c r="AG19" s="309">
        <f t="shared" si="8"/>
        <v>7.666666666666667</v>
      </c>
      <c r="AH19" s="570"/>
      <c r="AI19" s="571"/>
      <c r="AJ19" s="571"/>
      <c r="AK19" s="307">
        <f>AVERAGE(AK6,AK9,AK11,AK13,AK15)</f>
        <v>2150.6</v>
      </c>
      <c r="AL19" s="308">
        <f>AVERAGE(AL6,AL9,AL11,AL13,AL15)</f>
        <v>1026.8</v>
      </c>
      <c r="AM19" s="81">
        <f>AVERAGE(AM6,AM9,AM11,AM13,AM15)</f>
        <v>3177.4</v>
      </c>
      <c r="AN19" s="309">
        <f>AVERAGE(AN6,AN9,AN11,AN13,AN15)</f>
        <v>36</v>
      </c>
    </row>
    <row r="20" spans="1:40" ht="15" customHeight="1" thickTop="1">
      <c r="A20" s="90" t="s">
        <v>62</v>
      </c>
      <c r="B20" s="611" t="s">
        <v>55</v>
      </c>
      <c r="C20" s="595"/>
      <c r="D20" s="595"/>
      <c r="E20" s="596"/>
      <c r="F20" s="611" t="s">
        <v>54</v>
      </c>
      <c r="G20" s="595"/>
      <c r="H20" s="595"/>
      <c r="I20" s="596"/>
      <c r="J20" s="611"/>
      <c r="K20" s="595"/>
      <c r="L20" s="595"/>
      <c r="M20" s="596"/>
      <c r="N20" s="611" t="s">
        <v>55</v>
      </c>
      <c r="O20" s="595"/>
      <c r="P20" s="595"/>
      <c r="Q20" s="596"/>
      <c r="R20" s="611"/>
      <c r="S20" s="595"/>
      <c r="T20" s="595"/>
      <c r="U20" s="596"/>
      <c r="V20" s="612" t="s">
        <v>53</v>
      </c>
      <c r="W20" s="595"/>
      <c r="X20" s="595"/>
      <c r="Y20" s="596"/>
      <c r="Z20" s="594"/>
      <c r="AA20" s="595"/>
      <c r="AB20" s="595"/>
      <c r="AC20" s="596"/>
      <c r="AD20" s="594"/>
      <c r="AE20" s="595"/>
      <c r="AF20" s="595"/>
      <c r="AG20" s="596"/>
      <c r="AH20" s="570"/>
      <c r="AI20" s="571"/>
      <c r="AJ20" s="571"/>
      <c r="AK20" s="574"/>
      <c r="AL20" s="575"/>
      <c r="AM20" s="575"/>
      <c r="AN20" s="576"/>
    </row>
    <row r="21" spans="1:40" ht="15" customHeight="1" thickBot="1">
      <c r="A21" s="91" t="s">
        <v>63</v>
      </c>
      <c r="B21" s="589"/>
      <c r="C21" s="524"/>
      <c r="D21" s="524"/>
      <c r="E21" s="525"/>
      <c r="F21" s="589"/>
      <c r="G21" s="524"/>
      <c r="H21" s="524"/>
      <c r="I21" s="525"/>
      <c r="J21" s="589" t="s">
        <v>54</v>
      </c>
      <c r="K21" s="524"/>
      <c r="L21" s="524"/>
      <c r="M21" s="525"/>
      <c r="N21" s="589" t="s">
        <v>53</v>
      </c>
      <c r="O21" s="524"/>
      <c r="P21" s="524"/>
      <c r="Q21" s="525"/>
      <c r="R21" s="589" t="s">
        <v>54</v>
      </c>
      <c r="S21" s="524"/>
      <c r="T21" s="524"/>
      <c r="U21" s="525"/>
      <c r="V21" s="523" t="s">
        <v>53</v>
      </c>
      <c r="W21" s="524"/>
      <c r="X21" s="524"/>
      <c r="Y21" s="525"/>
      <c r="Z21" s="523"/>
      <c r="AA21" s="524"/>
      <c r="AB21" s="524"/>
      <c r="AC21" s="525"/>
      <c r="AD21" s="523" t="s">
        <v>53</v>
      </c>
      <c r="AE21" s="524"/>
      <c r="AF21" s="524"/>
      <c r="AG21" s="525"/>
      <c r="AH21" s="570"/>
      <c r="AI21" s="571"/>
      <c r="AJ21" s="571"/>
      <c r="AK21" s="577"/>
      <c r="AL21" s="578"/>
      <c r="AM21" s="578"/>
      <c r="AN21" s="579"/>
    </row>
    <row r="22" spans="1:40" ht="15" customHeight="1">
      <c r="A22" s="54" t="s">
        <v>24</v>
      </c>
      <c r="B22" s="599" t="s">
        <v>389</v>
      </c>
      <c r="C22" s="600"/>
      <c r="D22" s="600"/>
      <c r="E22" s="601"/>
      <c r="F22" s="599" t="s">
        <v>275</v>
      </c>
      <c r="G22" s="600"/>
      <c r="H22" s="600"/>
      <c r="I22" s="601"/>
      <c r="J22" s="599" t="s">
        <v>390</v>
      </c>
      <c r="K22" s="600"/>
      <c r="L22" s="600"/>
      <c r="M22" s="601"/>
      <c r="N22" s="599" t="s">
        <v>301</v>
      </c>
      <c r="O22" s="600"/>
      <c r="P22" s="600"/>
      <c r="Q22" s="601"/>
      <c r="R22" s="599" t="s">
        <v>364</v>
      </c>
      <c r="S22" s="600"/>
      <c r="T22" s="600"/>
      <c r="U22" s="601"/>
      <c r="V22" s="602" t="s">
        <v>130</v>
      </c>
      <c r="W22" s="600"/>
      <c r="X22" s="600"/>
      <c r="Y22" s="601"/>
      <c r="Z22" s="602" t="s">
        <v>279</v>
      </c>
      <c r="AA22" s="600"/>
      <c r="AB22" s="600"/>
      <c r="AC22" s="601"/>
      <c r="AD22" s="602" t="s">
        <v>115</v>
      </c>
      <c r="AE22" s="600"/>
      <c r="AF22" s="600"/>
      <c r="AG22" s="601"/>
      <c r="AH22" s="570"/>
      <c r="AI22" s="571"/>
      <c r="AJ22" s="571"/>
      <c r="AK22" s="577"/>
      <c r="AL22" s="578"/>
      <c r="AM22" s="578"/>
      <c r="AN22" s="579"/>
    </row>
    <row r="23" spans="1:40" ht="15" customHeight="1">
      <c r="A23" s="62" t="s">
        <v>25</v>
      </c>
      <c r="B23" s="603" t="s">
        <v>367</v>
      </c>
      <c r="C23" s="604"/>
      <c r="D23" s="604"/>
      <c r="E23" s="605"/>
      <c r="F23" s="603" t="s">
        <v>275</v>
      </c>
      <c r="G23" s="604"/>
      <c r="H23" s="604"/>
      <c r="I23" s="605"/>
      <c r="J23" s="603" t="s">
        <v>261</v>
      </c>
      <c r="K23" s="604"/>
      <c r="L23" s="604"/>
      <c r="M23" s="605"/>
      <c r="N23" s="603" t="s">
        <v>68</v>
      </c>
      <c r="O23" s="604"/>
      <c r="P23" s="604"/>
      <c r="Q23" s="605"/>
      <c r="R23" s="603" t="s">
        <v>368</v>
      </c>
      <c r="S23" s="604"/>
      <c r="T23" s="604"/>
      <c r="U23" s="605"/>
      <c r="V23" s="606" t="s">
        <v>131</v>
      </c>
      <c r="W23" s="604"/>
      <c r="X23" s="604"/>
      <c r="Y23" s="605"/>
      <c r="Z23" s="606" t="s">
        <v>348</v>
      </c>
      <c r="AA23" s="604"/>
      <c r="AB23" s="604"/>
      <c r="AC23" s="605"/>
      <c r="AD23" s="606" t="s">
        <v>349</v>
      </c>
      <c r="AE23" s="604"/>
      <c r="AF23" s="604"/>
      <c r="AG23" s="605"/>
      <c r="AH23" s="570"/>
      <c r="AI23" s="571"/>
      <c r="AJ23" s="571"/>
      <c r="AK23" s="577"/>
      <c r="AL23" s="578"/>
      <c r="AM23" s="578"/>
      <c r="AN23" s="579"/>
    </row>
    <row r="24" spans="1:40" ht="15" customHeight="1" thickBot="1">
      <c r="A24" s="92" t="s">
        <v>59</v>
      </c>
      <c r="B24" s="607" t="s">
        <v>345</v>
      </c>
      <c r="C24" s="608"/>
      <c r="D24" s="608"/>
      <c r="E24" s="609"/>
      <c r="F24" s="607"/>
      <c r="G24" s="608"/>
      <c r="H24" s="608"/>
      <c r="I24" s="609"/>
      <c r="J24" s="607" t="s">
        <v>261</v>
      </c>
      <c r="K24" s="608"/>
      <c r="L24" s="608"/>
      <c r="M24" s="609"/>
      <c r="N24" s="607" t="s">
        <v>345</v>
      </c>
      <c r="O24" s="608"/>
      <c r="P24" s="608"/>
      <c r="Q24" s="609"/>
      <c r="R24" s="607" t="s">
        <v>261</v>
      </c>
      <c r="S24" s="608"/>
      <c r="T24" s="608"/>
      <c r="U24" s="609"/>
      <c r="V24" s="610" t="s">
        <v>115</v>
      </c>
      <c r="W24" s="608"/>
      <c r="X24" s="608"/>
      <c r="Y24" s="609"/>
      <c r="Z24" s="610" t="s">
        <v>261</v>
      </c>
      <c r="AA24" s="608"/>
      <c r="AB24" s="608"/>
      <c r="AC24" s="609"/>
      <c r="AD24" s="610" t="s">
        <v>348</v>
      </c>
      <c r="AE24" s="608"/>
      <c r="AF24" s="608"/>
      <c r="AG24" s="609"/>
      <c r="AH24" s="570"/>
      <c r="AI24" s="571"/>
      <c r="AJ24" s="571"/>
      <c r="AK24" s="577"/>
      <c r="AL24" s="578"/>
      <c r="AM24" s="578"/>
      <c r="AN24" s="579"/>
    </row>
    <row r="25" spans="1:40" ht="15" customHeight="1">
      <c r="A25" s="54" t="s">
        <v>39</v>
      </c>
      <c r="B25" s="567" t="s">
        <v>54</v>
      </c>
      <c r="C25" s="521"/>
      <c r="D25" s="521"/>
      <c r="E25" s="522"/>
      <c r="F25" s="567" t="s">
        <v>54</v>
      </c>
      <c r="G25" s="521"/>
      <c r="H25" s="521"/>
      <c r="I25" s="522"/>
      <c r="J25" s="567" t="s">
        <v>53</v>
      </c>
      <c r="K25" s="521"/>
      <c r="L25" s="521"/>
      <c r="M25" s="522"/>
      <c r="N25" s="567" t="s">
        <v>54</v>
      </c>
      <c r="O25" s="521"/>
      <c r="P25" s="521"/>
      <c r="Q25" s="522"/>
      <c r="R25" s="567" t="s">
        <v>53</v>
      </c>
      <c r="S25" s="521"/>
      <c r="T25" s="521"/>
      <c r="U25" s="522"/>
      <c r="V25" s="520" t="s">
        <v>53</v>
      </c>
      <c r="W25" s="521"/>
      <c r="X25" s="521"/>
      <c r="Y25" s="522"/>
      <c r="Z25" s="520" t="s">
        <v>53</v>
      </c>
      <c r="AA25" s="521"/>
      <c r="AB25" s="521"/>
      <c r="AC25" s="522"/>
      <c r="AD25" s="520"/>
      <c r="AE25" s="521"/>
      <c r="AF25" s="521"/>
      <c r="AG25" s="522"/>
      <c r="AH25" s="570"/>
      <c r="AI25" s="571"/>
      <c r="AJ25" s="571"/>
      <c r="AK25" s="577"/>
      <c r="AL25" s="578"/>
      <c r="AM25" s="578"/>
      <c r="AN25" s="579"/>
    </row>
    <row r="26" spans="1:40" ht="15" customHeight="1" thickBot="1">
      <c r="A26" s="92" t="s">
        <v>40</v>
      </c>
      <c r="B26" s="589" t="s">
        <v>253</v>
      </c>
      <c r="C26" s="524"/>
      <c r="D26" s="524"/>
      <c r="E26" s="525"/>
      <c r="F26" s="589" t="s">
        <v>54</v>
      </c>
      <c r="G26" s="524"/>
      <c r="H26" s="524"/>
      <c r="I26" s="525"/>
      <c r="J26" s="589" t="s">
        <v>53</v>
      </c>
      <c r="K26" s="524"/>
      <c r="L26" s="524"/>
      <c r="M26" s="525"/>
      <c r="N26" s="589" t="s">
        <v>53</v>
      </c>
      <c r="O26" s="524"/>
      <c r="P26" s="524"/>
      <c r="Q26" s="525"/>
      <c r="R26" s="589" t="s">
        <v>53</v>
      </c>
      <c r="S26" s="524"/>
      <c r="T26" s="524"/>
      <c r="U26" s="525"/>
      <c r="V26" s="523" t="s">
        <v>253</v>
      </c>
      <c r="W26" s="524"/>
      <c r="X26" s="524"/>
      <c r="Y26" s="525"/>
      <c r="Z26" s="523" t="s">
        <v>53</v>
      </c>
      <c r="AA26" s="524"/>
      <c r="AB26" s="524"/>
      <c r="AC26" s="525"/>
      <c r="AD26" s="523"/>
      <c r="AE26" s="524"/>
      <c r="AF26" s="524"/>
      <c r="AG26" s="525"/>
      <c r="AH26" s="570"/>
      <c r="AI26" s="571"/>
      <c r="AJ26" s="571"/>
      <c r="AK26" s="577"/>
      <c r="AL26" s="578"/>
      <c r="AM26" s="578"/>
      <c r="AN26" s="579"/>
    </row>
    <row r="27" spans="1:40" ht="15" customHeight="1">
      <c r="A27" s="54" t="s">
        <v>41</v>
      </c>
      <c r="B27" s="567" t="s">
        <v>53</v>
      </c>
      <c r="C27" s="521"/>
      <c r="D27" s="521"/>
      <c r="E27" s="522"/>
      <c r="F27" s="567" t="s">
        <v>53</v>
      </c>
      <c r="G27" s="521"/>
      <c r="H27" s="521"/>
      <c r="I27" s="522"/>
      <c r="J27" s="567" t="s">
        <v>54</v>
      </c>
      <c r="K27" s="521"/>
      <c r="L27" s="521"/>
      <c r="M27" s="522"/>
      <c r="N27" s="567" t="s">
        <v>55</v>
      </c>
      <c r="O27" s="521"/>
      <c r="P27" s="521"/>
      <c r="Q27" s="522"/>
      <c r="R27" s="567" t="s">
        <v>53</v>
      </c>
      <c r="S27" s="521"/>
      <c r="T27" s="521"/>
      <c r="U27" s="522"/>
      <c r="V27" s="520" t="s">
        <v>54</v>
      </c>
      <c r="W27" s="521"/>
      <c r="X27" s="521"/>
      <c r="Y27" s="522"/>
      <c r="Z27" s="520"/>
      <c r="AA27" s="521"/>
      <c r="AB27" s="521"/>
      <c r="AC27" s="522"/>
      <c r="AD27" s="520"/>
      <c r="AE27" s="521"/>
      <c r="AF27" s="521"/>
      <c r="AG27" s="522"/>
      <c r="AH27" s="570"/>
      <c r="AI27" s="571"/>
      <c r="AJ27" s="571"/>
      <c r="AK27" s="577"/>
      <c r="AL27" s="578"/>
      <c r="AM27" s="578"/>
      <c r="AN27" s="579"/>
    </row>
    <row r="28" spans="1:40" ht="15" customHeight="1" thickBot="1">
      <c r="A28" s="93" t="s">
        <v>42</v>
      </c>
      <c r="B28" s="566" t="s">
        <v>53</v>
      </c>
      <c r="C28" s="527"/>
      <c r="D28" s="527"/>
      <c r="E28" s="528"/>
      <c r="F28" s="566" t="s">
        <v>53</v>
      </c>
      <c r="G28" s="527"/>
      <c r="H28" s="527"/>
      <c r="I28" s="528"/>
      <c r="J28" s="566" t="s">
        <v>53</v>
      </c>
      <c r="K28" s="527"/>
      <c r="L28" s="527"/>
      <c r="M28" s="528"/>
      <c r="N28" s="566" t="s">
        <v>54</v>
      </c>
      <c r="O28" s="527"/>
      <c r="P28" s="527"/>
      <c r="Q28" s="528"/>
      <c r="R28" s="566" t="s">
        <v>53</v>
      </c>
      <c r="S28" s="527"/>
      <c r="T28" s="527"/>
      <c r="U28" s="528"/>
      <c r="V28" s="526" t="s">
        <v>54</v>
      </c>
      <c r="W28" s="527"/>
      <c r="X28" s="527"/>
      <c r="Y28" s="528"/>
      <c r="Z28" s="526"/>
      <c r="AA28" s="527"/>
      <c r="AB28" s="527"/>
      <c r="AC28" s="528"/>
      <c r="AD28" s="526"/>
      <c r="AE28" s="527"/>
      <c r="AF28" s="527"/>
      <c r="AG28" s="528"/>
      <c r="AH28" s="570"/>
      <c r="AI28" s="571"/>
      <c r="AJ28" s="571"/>
      <c r="AK28" s="580"/>
      <c r="AL28" s="581"/>
      <c r="AM28" s="581"/>
      <c r="AN28" s="582"/>
    </row>
    <row r="29" spans="1:40" ht="15" customHeight="1" thickTop="1">
      <c r="A29" s="200" t="s">
        <v>165</v>
      </c>
      <c r="B29" s="99">
        <f>MAX(B5:B15)</f>
        <v>374</v>
      </c>
      <c r="C29" s="434">
        <f>MAX(C5:C15)</f>
        <v>228</v>
      </c>
      <c r="D29" s="435">
        <f>MAX(D5:D15)</f>
        <v>601</v>
      </c>
      <c r="E29" s="436">
        <f>MIN(E5:E15)</f>
        <v>1</v>
      </c>
      <c r="F29" s="99">
        <f>MAX(F5:F15)</f>
        <v>370</v>
      </c>
      <c r="G29" s="96">
        <f>MAX(G5:G15)</f>
        <v>221</v>
      </c>
      <c r="H29" s="97">
        <f>MAX(H5:H15)</f>
        <v>586</v>
      </c>
      <c r="I29" s="98">
        <f>MIN(I5:I15)</f>
        <v>0</v>
      </c>
      <c r="J29" s="99">
        <f>MAX(J5:J15)</f>
        <v>373</v>
      </c>
      <c r="K29" s="96">
        <f>MAX(K5:K15)</f>
        <v>182</v>
      </c>
      <c r="L29" s="97">
        <f>MAX(L5:L15)</f>
        <v>555</v>
      </c>
      <c r="M29" s="98">
        <f>MIN(M5:M15)</f>
        <v>3</v>
      </c>
      <c r="N29" s="437">
        <f>MAX(N5:N15)</f>
        <v>385</v>
      </c>
      <c r="O29" s="96">
        <f>MAX(O5:O15)</f>
        <v>206</v>
      </c>
      <c r="P29" s="97">
        <f>MAX(P5:P15)</f>
        <v>557</v>
      </c>
      <c r="Q29" s="98">
        <f>MIN(Q5:Q15)</f>
        <v>1</v>
      </c>
      <c r="R29" s="99">
        <f>MAX(R5:R15)</f>
        <v>377</v>
      </c>
      <c r="S29" s="96">
        <f>MAX(S5:S15)</f>
        <v>184</v>
      </c>
      <c r="T29" s="97">
        <f>MAX(T5:T15)</f>
        <v>553</v>
      </c>
      <c r="U29" s="98">
        <f>MIN(U5:U15)</f>
        <v>1</v>
      </c>
      <c r="V29" s="99">
        <f>MAX(V5:V15)</f>
        <v>366</v>
      </c>
      <c r="W29" s="96">
        <f>MAX(W5:W15)</f>
        <v>181</v>
      </c>
      <c r="X29" s="97">
        <f>MAX(X5:X15)</f>
        <v>547</v>
      </c>
      <c r="Y29" s="98">
        <f>MIN(Y5:Y15)</f>
        <v>2</v>
      </c>
      <c r="Z29" s="99">
        <f>MAX(Z5:Z15)</f>
        <v>378</v>
      </c>
      <c r="AA29" s="96">
        <f>MAX(AA5:AA15)</f>
        <v>197</v>
      </c>
      <c r="AB29" s="97">
        <f>MAX(AB5:AB15)</f>
        <v>559</v>
      </c>
      <c r="AC29" s="98">
        <f>MIN(AC5:AC15)</f>
        <v>1</v>
      </c>
      <c r="AD29" s="99">
        <f>MAX(AD5:AD15)</f>
        <v>372</v>
      </c>
      <c r="AE29" s="96">
        <f>MAX(AE5:AE15)</f>
        <v>182</v>
      </c>
      <c r="AF29" s="97">
        <f>MAX(AF5:AF15)</f>
        <v>530</v>
      </c>
      <c r="AG29" s="98">
        <f>MIN(AG5:AG15)</f>
        <v>4</v>
      </c>
      <c r="AH29" s="570"/>
      <c r="AI29" s="571"/>
      <c r="AJ29" s="571"/>
      <c r="AK29" s="104">
        <f>MAX(AK5:AK15)</f>
        <v>2212</v>
      </c>
      <c r="AL29" s="105">
        <f>MAX(AL5:AL15)</f>
        <v>1088</v>
      </c>
      <c r="AM29" s="106">
        <f>MAX(AM5:AM15)</f>
        <v>3275</v>
      </c>
      <c r="AN29" s="107">
        <f>MIN(AN5:AN15)</f>
        <v>19</v>
      </c>
    </row>
    <row r="30" spans="1:40" ht="15" customHeight="1">
      <c r="A30" s="108" t="s">
        <v>166</v>
      </c>
      <c r="B30" s="113">
        <f>MIN(B5:B15)</f>
        <v>338</v>
      </c>
      <c r="C30" s="110">
        <f>MIN(C5:C15)</f>
        <v>176</v>
      </c>
      <c r="D30" s="111">
        <f>MIN(D5:D15)</f>
        <v>530</v>
      </c>
      <c r="E30" s="112">
        <f>MAX(E5:E15)</f>
        <v>5</v>
      </c>
      <c r="F30" s="113">
        <f>MIN(F5:F15)</f>
        <v>333</v>
      </c>
      <c r="G30" s="110">
        <f>MIN(G5:G15)</f>
        <v>161</v>
      </c>
      <c r="H30" s="111">
        <f>MIN(H5:H15)</f>
        <v>511</v>
      </c>
      <c r="I30" s="112">
        <f>MAX(I5:I15)</f>
        <v>7</v>
      </c>
      <c r="J30" s="113">
        <f>MIN(J5:J15)</f>
        <v>335</v>
      </c>
      <c r="K30" s="110">
        <f>MIN(K5:K15)</f>
        <v>139</v>
      </c>
      <c r="L30" s="111">
        <f>MIN(L5:L15)</f>
        <v>489</v>
      </c>
      <c r="M30" s="433">
        <f>MAX(M5:M15)</f>
        <v>12</v>
      </c>
      <c r="N30" s="458">
        <f>MIN(N5:N15)</f>
        <v>329</v>
      </c>
      <c r="O30" s="110">
        <f>MIN(O5:O15)</f>
        <v>161</v>
      </c>
      <c r="P30" s="111">
        <f>MIN(P5:P15)</f>
        <v>494</v>
      </c>
      <c r="Q30" s="112">
        <f>MAX(Q5:Q15)</f>
        <v>6</v>
      </c>
      <c r="R30" s="458">
        <f>MIN(R5:R15)</f>
        <v>329</v>
      </c>
      <c r="S30" s="484">
        <f>MIN(S5:S15)</f>
        <v>135</v>
      </c>
      <c r="T30" s="456">
        <f>MIN(T5:T15)</f>
        <v>481</v>
      </c>
      <c r="U30" s="112">
        <f>MAX(U5:U15)</f>
        <v>9</v>
      </c>
      <c r="V30" s="113">
        <f>MIN(V5:V15)</f>
        <v>340</v>
      </c>
      <c r="W30" s="110">
        <f>MIN(W5:W15)</f>
        <v>157</v>
      </c>
      <c r="X30" s="111">
        <f>MIN(X5:X15)</f>
        <v>497</v>
      </c>
      <c r="Y30" s="433">
        <f>MAX(Y5:Y15)</f>
        <v>12</v>
      </c>
      <c r="Z30" s="113">
        <f>MIN(Z5:Z15)</f>
        <v>333</v>
      </c>
      <c r="AA30" s="110">
        <f>MIN(AA5:AA15)</f>
        <v>147</v>
      </c>
      <c r="AB30" s="111">
        <f>MIN(AB5:AB15)</f>
        <v>502</v>
      </c>
      <c r="AC30" s="112">
        <f>MAX(AC5:AC15)</f>
        <v>7</v>
      </c>
      <c r="AD30" s="113">
        <f>MIN(AD5:AD15)</f>
        <v>345</v>
      </c>
      <c r="AE30" s="110">
        <f>MIN(AE5:AE15)</f>
        <v>153</v>
      </c>
      <c r="AF30" s="111">
        <f>MIN(AF5:AF15)</f>
        <v>500</v>
      </c>
      <c r="AG30" s="112">
        <f>MAX(AG5:AG15)</f>
        <v>8</v>
      </c>
      <c r="AH30" s="570"/>
      <c r="AI30" s="571"/>
      <c r="AJ30" s="571"/>
      <c r="AK30" s="118">
        <f>MIN(AK5:AK15)</f>
        <v>2080</v>
      </c>
      <c r="AL30" s="119">
        <f>MIN(AL5:AL15)</f>
        <v>984</v>
      </c>
      <c r="AM30" s="120">
        <f>MIN(AM5:AM15)</f>
        <v>3108</v>
      </c>
      <c r="AN30" s="121">
        <f>MAX(AN5:AN15)</f>
        <v>51</v>
      </c>
    </row>
    <row r="31" spans="1:40" ht="15" customHeight="1" thickBot="1">
      <c r="A31" s="92" t="s">
        <v>28</v>
      </c>
      <c r="B31" s="125">
        <f>SUM(B29-B30)</f>
        <v>36</v>
      </c>
      <c r="C31" s="123">
        <f aca="true" t="shared" si="9" ref="C31:T31">SUM(C29-C30)</f>
        <v>52</v>
      </c>
      <c r="D31" s="123">
        <f t="shared" si="9"/>
        <v>71</v>
      </c>
      <c r="E31" s="124">
        <f>SUM(E30-E29)</f>
        <v>4</v>
      </c>
      <c r="F31" s="125">
        <f t="shared" si="9"/>
        <v>37</v>
      </c>
      <c r="G31" s="123">
        <f t="shared" si="9"/>
        <v>60</v>
      </c>
      <c r="H31" s="123">
        <f t="shared" si="9"/>
        <v>75</v>
      </c>
      <c r="I31" s="124">
        <f>SUM(I30-I29)</f>
        <v>7</v>
      </c>
      <c r="J31" s="125">
        <f t="shared" si="9"/>
        <v>38</v>
      </c>
      <c r="K31" s="123">
        <f t="shared" si="9"/>
        <v>43</v>
      </c>
      <c r="L31" s="123">
        <f t="shared" si="9"/>
        <v>66</v>
      </c>
      <c r="M31" s="124">
        <f>SUM(M30-M29)</f>
        <v>9</v>
      </c>
      <c r="N31" s="125">
        <f t="shared" si="9"/>
        <v>56</v>
      </c>
      <c r="O31" s="123">
        <f t="shared" si="9"/>
        <v>45</v>
      </c>
      <c r="P31" s="123">
        <f t="shared" si="9"/>
        <v>63</v>
      </c>
      <c r="Q31" s="124">
        <f>SUM(Q30-Q29)</f>
        <v>5</v>
      </c>
      <c r="R31" s="125">
        <f t="shared" si="9"/>
        <v>48</v>
      </c>
      <c r="S31" s="123">
        <f t="shared" si="9"/>
        <v>49</v>
      </c>
      <c r="T31" s="123">
        <f t="shared" si="9"/>
        <v>72</v>
      </c>
      <c r="U31" s="124">
        <f>SUM(U30-U29)</f>
        <v>8</v>
      </c>
      <c r="V31" s="125">
        <f>SUM(V29-V30)</f>
        <v>26</v>
      </c>
      <c r="W31" s="123">
        <f>SUM(W29-W30)</f>
        <v>24</v>
      </c>
      <c r="X31" s="123">
        <f>SUM(X29-X30)</f>
        <v>50</v>
      </c>
      <c r="Y31" s="124">
        <f>SUM(Y30-Y29)</f>
        <v>10</v>
      </c>
      <c r="Z31" s="125">
        <f>SUM(Z29-Z30)</f>
        <v>45</v>
      </c>
      <c r="AA31" s="123">
        <f>SUM(AA29-AA30)</f>
        <v>50</v>
      </c>
      <c r="AB31" s="123">
        <f>SUM(AB29-AB30)</f>
        <v>57</v>
      </c>
      <c r="AC31" s="124">
        <f>SUM(AC30-AC29)</f>
        <v>6</v>
      </c>
      <c r="AD31" s="125">
        <f>SUM(AD29-AD30)</f>
        <v>27</v>
      </c>
      <c r="AE31" s="123">
        <f>SUM(AE29-AE30)</f>
        <v>29</v>
      </c>
      <c r="AF31" s="123">
        <f>SUM(AF29-AF30)</f>
        <v>30</v>
      </c>
      <c r="AG31" s="124">
        <f>SUM(AG30-AG29)</f>
        <v>4</v>
      </c>
      <c r="AH31" s="570"/>
      <c r="AI31" s="571"/>
      <c r="AJ31" s="571"/>
      <c r="AK31" s="126">
        <f>SUM(AK29-AK30)</f>
        <v>132</v>
      </c>
      <c r="AL31" s="127">
        <f>SUM(AL29-AL30)</f>
        <v>104</v>
      </c>
      <c r="AM31" s="127">
        <f>SUM(AM29-AM30)</f>
        <v>167</v>
      </c>
      <c r="AN31" s="128">
        <f>SUM(AN30-AN29)</f>
        <v>32</v>
      </c>
    </row>
    <row r="32" spans="1:40" ht="15" customHeight="1">
      <c r="A32" s="361" t="s">
        <v>167</v>
      </c>
      <c r="B32" s="134">
        <f>MAX(B5,B7,B8,B10,B12,B13,B14)</f>
        <v>363</v>
      </c>
      <c r="C32" s="131">
        <f>MAX(C5,C7,C8,C10,C12,C13,C14)</f>
        <v>211</v>
      </c>
      <c r="D32" s="132">
        <f>MAX(D5,D7,D8,D10,D12,D13,D14)</f>
        <v>574</v>
      </c>
      <c r="E32" s="133">
        <f>MIN(E5,E7,E8,E10,E12,E13,E14)</f>
        <v>1</v>
      </c>
      <c r="F32" s="134">
        <f>MAX(F5,F7,F8,F10,F12,F13,F14)</f>
        <v>370</v>
      </c>
      <c r="G32" s="442">
        <f>MAX(G5,G7,G8,G10,G12,G13,G14)</f>
        <v>221</v>
      </c>
      <c r="H32" s="443">
        <f>MAX(H5,H7,H8,H10,H12,H13,H14)</f>
        <v>586</v>
      </c>
      <c r="I32" s="444">
        <f>MIN(I5,I7,I8,I10,I12,I13,I14)</f>
        <v>0</v>
      </c>
      <c r="J32" s="134">
        <f>MAX(J5,J7,J8,J10,J12,J13,J14)</f>
        <v>354</v>
      </c>
      <c r="K32" s="131">
        <f>MAX(K5,K7,K8,K10,K12,K13,K14)</f>
        <v>173</v>
      </c>
      <c r="L32" s="132">
        <f>MAX(L5,L7,L8,L10,L12,L13,L14)</f>
        <v>527</v>
      </c>
      <c r="M32" s="133">
        <f>MIN(M5,M7,M8,M10,M12,M13,M14)</f>
        <v>3</v>
      </c>
      <c r="N32" s="441">
        <f>MAX(N5,N7,N8,N10,N12,N13,N14)</f>
        <v>382</v>
      </c>
      <c r="O32" s="131">
        <f>MAX(O5,O7,O8,O10,O12,O13,O14)</f>
        <v>206</v>
      </c>
      <c r="P32" s="132">
        <f>MAX(P5,P7,P8,P10,P12,P13,P14)</f>
        <v>547</v>
      </c>
      <c r="Q32" s="133">
        <f>MIN(Q5,Q7,Q8,Q10,Q12,Q13,Q14)</f>
        <v>1</v>
      </c>
      <c r="R32" s="134">
        <f>MAX(R5,R7,R8,R10,R12,R13,R14)</f>
        <v>377</v>
      </c>
      <c r="S32" s="131">
        <f>MAX(S5,S7,S8,S10,S12,S13,S14)</f>
        <v>179</v>
      </c>
      <c r="T32" s="132">
        <f>MAX(T5,T7,T8,T10,T12,T13,T14)</f>
        <v>538</v>
      </c>
      <c r="U32" s="133">
        <f>MIN(U5,U7,U8,U10,U12,U13,U14)</f>
        <v>1</v>
      </c>
      <c r="V32" s="134">
        <f>MAX(V5,V7,V8,V10,V12,V13,V14)</f>
        <v>366</v>
      </c>
      <c r="W32" s="131">
        <f>MAX(W5,W7,W8,W10,W12,W13,W14)</f>
        <v>181</v>
      </c>
      <c r="X32" s="132">
        <f>MAX(X5,X7,X8,X10,X12,X13,X14)</f>
        <v>547</v>
      </c>
      <c r="Y32" s="133">
        <f>MIN(Y5,Y7,Y8,Y10,Y12,Y13,Y14)</f>
        <v>2</v>
      </c>
      <c r="Z32" s="134">
        <f>MAX(Z5,Z7,Z8,Z10,Z12,Z13,Z14)</f>
        <v>366</v>
      </c>
      <c r="AA32" s="131">
        <f>MAX(AA5,AA7,AA8,AA10,AA12,AA13,AA14)</f>
        <v>197</v>
      </c>
      <c r="AB32" s="132">
        <f>MAX(AB5,AB7,AB8,AB10,AB12,AB13,AB14)</f>
        <v>546</v>
      </c>
      <c r="AC32" s="133">
        <f>MIN(AC5,AC7,AC8,AC10,AC12,AC13,AC14)</f>
        <v>1</v>
      </c>
      <c r="AD32" s="134">
        <f>MAX(AD5,AD7,AD8,AD10,AD12,AD13,AD14)</f>
        <v>347</v>
      </c>
      <c r="AE32" s="131">
        <f>MAX(AE5,AE7,AE8,AE10,AE12,AE13,AE14)</f>
        <v>153</v>
      </c>
      <c r="AF32" s="132">
        <f>MAX(AF5,AF7,AF8,AF10,AF12,AF13,AF14)</f>
        <v>500</v>
      </c>
      <c r="AG32" s="133">
        <f>MIN(AG5,AG7,AG8,AG10,AG12,AG13,AG14)</f>
        <v>4</v>
      </c>
      <c r="AH32" s="570"/>
      <c r="AI32" s="571"/>
      <c r="AJ32" s="571"/>
      <c r="AK32" s="137">
        <f>MAX(AK5,AK7,AK8,AK10,AK12,AK13,AK14)</f>
        <v>2135</v>
      </c>
      <c r="AL32" s="138">
        <f>MAX(AL5,AL7,AL8,AL10,AL12,AL13,AL14)</f>
        <v>1059</v>
      </c>
      <c r="AM32" s="139">
        <f>MAX(AM5,AM7,AM8,AM10,AM12,AM13,AM14)</f>
        <v>3181</v>
      </c>
      <c r="AN32" s="140">
        <f>MIN(AN5,AN7,AN8,AN10,AN12,AN13,AN14)</f>
        <v>19</v>
      </c>
    </row>
    <row r="33" spans="1:40" ht="15" customHeight="1">
      <c r="A33" s="108" t="s">
        <v>168</v>
      </c>
      <c r="B33" s="113">
        <f>MIN(B5,B7,B8,B10,B12,B13,B14)</f>
        <v>338</v>
      </c>
      <c r="C33" s="110">
        <f>MIN(C5,C7,C8,C10,C12,C13,C14)</f>
        <v>176</v>
      </c>
      <c r="D33" s="111">
        <f>MIN(D5,D7,D8,D10,D12,D13,D14)</f>
        <v>530</v>
      </c>
      <c r="E33" s="112">
        <f>MAX(E5,E7,E8,E10,E12,E13,E14)</f>
        <v>4</v>
      </c>
      <c r="F33" s="113">
        <f>MIN(F5,F7,F8,F10,F12,F13,F14)</f>
        <v>333</v>
      </c>
      <c r="G33" s="110">
        <f>MIN(G5,G7,G8,G10,G12,G13,G14)</f>
        <v>161</v>
      </c>
      <c r="H33" s="111">
        <f>MIN(H5,H7,H8,H10,H12,H13,H14)</f>
        <v>511</v>
      </c>
      <c r="I33" s="112">
        <f>MAX(I5,I7,I8,I10,I12,I13,I14)</f>
        <v>7</v>
      </c>
      <c r="J33" s="113">
        <f>MIN(J5,J7,J8,J10,J12,J13,J14)</f>
        <v>340</v>
      </c>
      <c r="K33" s="110">
        <f>MIN(K5,K7,K8,K10,K12,K13,K14)</f>
        <v>159</v>
      </c>
      <c r="L33" s="111">
        <f>MIN(L5,L7,L8,L10,L12,L13,L14)</f>
        <v>499</v>
      </c>
      <c r="M33" s="112">
        <f>MAX(M5,M7,M8,M10,M12,M13,M14)</f>
        <v>8</v>
      </c>
      <c r="N33" s="458">
        <f>MIN(N5,N7,N8,N10,N12,N13,N14)</f>
        <v>329</v>
      </c>
      <c r="O33" s="110">
        <f>MIN(O5,O7,O8,O10,O12,O13,O14)</f>
        <v>161</v>
      </c>
      <c r="P33" s="111">
        <f>MIN(P5,P7,P8,P10,P12,P13,P14)</f>
        <v>494</v>
      </c>
      <c r="Q33" s="112">
        <f>MAX(Q5,Q7,Q8,Q10,Q12,Q13,Q14)</f>
        <v>6</v>
      </c>
      <c r="R33" s="458">
        <f>MIN(R5,R7,R8,R10,R12,R13,R14)</f>
        <v>329</v>
      </c>
      <c r="S33" s="431">
        <f>MIN(S5,S7,S8,S10,S12,S13,S14)</f>
        <v>135</v>
      </c>
      <c r="T33" s="456">
        <f>MIN(T5,T7,T8,T10,T12,T13,T14)</f>
        <v>481</v>
      </c>
      <c r="U33" s="112">
        <f>MAX(U5,U7,U8,U10,U12,U13,U14)</f>
        <v>8</v>
      </c>
      <c r="V33" s="113">
        <f>MIN(V5,V7,V8,V10,V12,V13,V14)</f>
        <v>340</v>
      </c>
      <c r="W33" s="110">
        <f>MIN(W5,W7,W8,W10,W12,W13,W14)</f>
        <v>157</v>
      </c>
      <c r="X33" s="111">
        <f>MIN(X5,X7,X8,X10,X12,X13,X14)</f>
        <v>497</v>
      </c>
      <c r="Y33" s="433">
        <f>MAX(Y5,Y7,Y8,Y10,Y12,Y13,Y14)</f>
        <v>9</v>
      </c>
      <c r="Z33" s="113">
        <f>MIN(Z5,Z7,Z8,Z10,Z12,Z13,Z14)</f>
        <v>333</v>
      </c>
      <c r="AA33" s="110">
        <f>MIN(AA5,AA7,AA8,AA10,AA12,AA13,AA14)</f>
        <v>175</v>
      </c>
      <c r="AB33" s="111">
        <f>MIN(AB5,AB7,AB8,AB10,AB12,AB13,AB14)</f>
        <v>530</v>
      </c>
      <c r="AC33" s="112">
        <f>MAX(AC5,AC7,AC8,AC10,AC12,AC13,AC14)</f>
        <v>3</v>
      </c>
      <c r="AD33" s="113">
        <f>MIN(AD5,AD7,AD8,AD10,AD12,AD13,AD14)</f>
        <v>347</v>
      </c>
      <c r="AE33" s="110">
        <f>MIN(AE5,AE7,AE8,AE10,AE12,AE13,AE14)</f>
        <v>153</v>
      </c>
      <c r="AF33" s="111">
        <f>MIN(AF5,AF7,AF8,AF10,AF12,AF13,AF14)</f>
        <v>500</v>
      </c>
      <c r="AG33" s="112">
        <f>MAX(AG5,AG7,AG8,AG10,AG12,AG13,AG14)</f>
        <v>4</v>
      </c>
      <c r="AH33" s="570"/>
      <c r="AI33" s="571"/>
      <c r="AJ33" s="571"/>
      <c r="AK33" s="118">
        <f>MIN(AK5,AK7,AK8,AK10,AK12,AK13,AK14)</f>
        <v>2080</v>
      </c>
      <c r="AL33" s="119">
        <f>MIN(AL5,AL7,AL8,AL10,AL12,AL13,AL14)</f>
        <v>1014</v>
      </c>
      <c r="AM33" s="120">
        <f>MIN(AM5,AM7,AM8,AM10,AM12,AM13,AM14)</f>
        <v>3108</v>
      </c>
      <c r="AN33" s="121">
        <f>MAX(AN5,AN7,AN8,AN10,AN12,AN13,AN14)</f>
        <v>30</v>
      </c>
    </row>
    <row r="34" spans="1:40" ht="15" customHeight="1" thickBot="1">
      <c r="A34" s="92" t="s">
        <v>28</v>
      </c>
      <c r="B34" s="125">
        <f>SUM(B32-B33)</f>
        <v>25</v>
      </c>
      <c r="C34" s="123">
        <f aca="true" t="shared" si="10" ref="C34:T34">SUM(C32-C33)</f>
        <v>35</v>
      </c>
      <c r="D34" s="123">
        <f t="shared" si="10"/>
        <v>44</v>
      </c>
      <c r="E34" s="124">
        <f>SUM(E33-E32)</f>
        <v>3</v>
      </c>
      <c r="F34" s="125">
        <f t="shared" si="10"/>
        <v>37</v>
      </c>
      <c r="G34" s="123">
        <f t="shared" si="10"/>
        <v>60</v>
      </c>
      <c r="H34" s="123">
        <f t="shared" si="10"/>
        <v>75</v>
      </c>
      <c r="I34" s="124">
        <f>SUM(I33-I32)</f>
        <v>7</v>
      </c>
      <c r="J34" s="125">
        <f t="shared" si="10"/>
        <v>14</v>
      </c>
      <c r="K34" s="123">
        <f t="shared" si="10"/>
        <v>14</v>
      </c>
      <c r="L34" s="123">
        <f t="shared" si="10"/>
        <v>28</v>
      </c>
      <c r="M34" s="124">
        <f>SUM(M33-M32)</f>
        <v>5</v>
      </c>
      <c r="N34" s="125">
        <f t="shared" si="10"/>
        <v>53</v>
      </c>
      <c r="O34" s="123">
        <f t="shared" si="10"/>
        <v>45</v>
      </c>
      <c r="P34" s="123">
        <f t="shared" si="10"/>
        <v>53</v>
      </c>
      <c r="Q34" s="124">
        <f>SUM(Q33-Q32)</f>
        <v>5</v>
      </c>
      <c r="R34" s="125">
        <f t="shared" si="10"/>
        <v>48</v>
      </c>
      <c r="S34" s="123">
        <f t="shared" si="10"/>
        <v>44</v>
      </c>
      <c r="T34" s="123">
        <f t="shared" si="10"/>
        <v>57</v>
      </c>
      <c r="U34" s="124">
        <f>SUM(U33-U32)</f>
        <v>7</v>
      </c>
      <c r="V34" s="125">
        <f>SUM(V32-V33)</f>
        <v>26</v>
      </c>
      <c r="W34" s="123">
        <f>SUM(W32-W33)</f>
        <v>24</v>
      </c>
      <c r="X34" s="123">
        <f>SUM(X32-X33)</f>
        <v>50</v>
      </c>
      <c r="Y34" s="124">
        <f>SUM(Y33-Y32)</f>
        <v>7</v>
      </c>
      <c r="Z34" s="125">
        <f>SUM(Z32-Z33)</f>
        <v>33</v>
      </c>
      <c r="AA34" s="123">
        <f>SUM(AA32-AA33)</f>
        <v>22</v>
      </c>
      <c r="AB34" s="123">
        <f>SUM(AB32-AB33)</f>
        <v>16</v>
      </c>
      <c r="AC34" s="124">
        <f>SUM(AC33-AC32)</f>
        <v>2</v>
      </c>
      <c r="AD34" s="125">
        <f>SUM(AD32-AD33)</f>
        <v>0</v>
      </c>
      <c r="AE34" s="123">
        <f>SUM(AE32-AE33)</f>
        <v>0</v>
      </c>
      <c r="AF34" s="123">
        <f>SUM(AF32-AF33)</f>
        <v>0</v>
      </c>
      <c r="AG34" s="124">
        <f>SUM(AG33-AG32)</f>
        <v>0</v>
      </c>
      <c r="AH34" s="570"/>
      <c r="AI34" s="571"/>
      <c r="AJ34" s="571"/>
      <c r="AK34" s="126">
        <f>SUM(AK32-AK33)</f>
        <v>55</v>
      </c>
      <c r="AL34" s="127">
        <f>SUM(AL32-AL33)</f>
        <v>45</v>
      </c>
      <c r="AM34" s="127">
        <f>SUM(AM32-AM33)</f>
        <v>73</v>
      </c>
      <c r="AN34" s="128">
        <f>SUM(AN33-AN32)</f>
        <v>11</v>
      </c>
    </row>
    <row r="35" spans="1:40" ht="15" customHeight="1">
      <c r="A35" s="201" t="s">
        <v>169</v>
      </c>
      <c r="B35" s="134">
        <f>MAX(B6,B9,B11,B15)</f>
        <v>374</v>
      </c>
      <c r="C35" s="451">
        <f>MAX(C6,C9,C11,C15)</f>
        <v>228</v>
      </c>
      <c r="D35" s="469">
        <f>MAX(D6,D9,D11,D15)</f>
        <v>601</v>
      </c>
      <c r="E35" s="452">
        <f>MIN(E6,E9,E11,E15)</f>
        <v>2</v>
      </c>
      <c r="F35" s="134">
        <f>MAX(F6,F9,F11,F15)</f>
        <v>0</v>
      </c>
      <c r="G35" s="131">
        <f>MAX(G6,G9,G11,G15)</f>
        <v>0</v>
      </c>
      <c r="H35" s="132">
        <f>MAX(H6,H9,H11,H15)</f>
        <v>0</v>
      </c>
      <c r="I35" s="133">
        <f>MIN(I6,I9,I11,I15)</f>
        <v>0</v>
      </c>
      <c r="J35" s="134">
        <f>MAX(J6,J9,J11,J15)</f>
        <v>373</v>
      </c>
      <c r="K35" s="131">
        <f>MAX(K6,K9,K11,K15)</f>
        <v>182</v>
      </c>
      <c r="L35" s="132">
        <f>MAX(L6,L9,L11,L15)</f>
        <v>555</v>
      </c>
      <c r="M35" s="133">
        <f>MIN(M6,M9,M11,M15)</f>
        <v>3</v>
      </c>
      <c r="N35" s="451">
        <f>MAX(N6,N9,N11,N15)</f>
        <v>385</v>
      </c>
      <c r="O35" s="131">
        <f>MAX(O6,O9,O11,O15)</f>
        <v>193</v>
      </c>
      <c r="P35" s="132">
        <f>MAX(P6,P9,P11,P15)</f>
        <v>557</v>
      </c>
      <c r="Q35" s="133">
        <f>MIN(Q6,Q9,Q11,Q15)</f>
        <v>3</v>
      </c>
      <c r="R35" s="134">
        <f>MAX(R6,R9,R11,R15)</f>
        <v>375</v>
      </c>
      <c r="S35" s="131">
        <f>MAX(S6,S9,S11,S15)</f>
        <v>184</v>
      </c>
      <c r="T35" s="132">
        <f>MAX(T6,T9,T11,T15)</f>
        <v>553</v>
      </c>
      <c r="U35" s="133">
        <f>MIN(U6,U9,U11,U15)</f>
        <v>6</v>
      </c>
      <c r="V35" s="134">
        <f>MAX(V6,V9,V11,V15)</f>
        <v>364</v>
      </c>
      <c r="W35" s="131">
        <f>MAX(W6,W9,W11,W15)</f>
        <v>174</v>
      </c>
      <c r="X35" s="132">
        <f>MAX(X6,X9,X11,X15)</f>
        <v>538</v>
      </c>
      <c r="Y35" s="133">
        <f>MIN(Y6,Y9,Y11,Y15)</f>
        <v>6</v>
      </c>
      <c r="Z35" s="134">
        <f>MAX(Z6,Z9,Z11,Z15)</f>
        <v>378</v>
      </c>
      <c r="AA35" s="131">
        <f>MAX(AA6,AA9,AA11,AA15)</f>
        <v>181</v>
      </c>
      <c r="AB35" s="132">
        <f>MAX(AB6,AB9,AB11,AB15)</f>
        <v>559</v>
      </c>
      <c r="AC35" s="452">
        <f>MIN(AC6,AC9,AC11,AC15)</f>
        <v>2</v>
      </c>
      <c r="AD35" s="134">
        <f>MAX(AD6,AD9,AD11,AD15)</f>
        <v>372</v>
      </c>
      <c r="AE35" s="131">
        <f>MAX(AE6,AE9,AE11,AE15)</f>
        <v>182</v>
      </c>
      <c r="AF35" s="132">
        <f>MAX(AF6,AF9,AF11,AF15)</f>
        <v>530</v>
      </c>
      <c r="AG35" s="133">
        <f>MIN(AG6,AG9,AG11,AG15)</f>
        <v>7</v>
      </c>
      <c r="AH35" s="570"/>
      <c r="AI35" s="571"/>
      <c r="AJ35" s="571"/>
      <c r="AK35" s="137">
        <f>MAX(AK6,AK9,AK11,AK15)</f>
        <v>2212</v>
      </c>
      <c r="AL35" s="138">
        <f>MAX(AL6,AL9,AL11,AL15)</f>
        <v>1088</v>
      </c>
      <c r="AM35" s="139">
        <f>MAX(AM6,AM9,AM11,AM15)</f>
        <v>3275</v>
      </c>
      <c r="AN35" s="140">
        <f>MIN(AN6,AN9,AN11,AN15)</f>
        <v>32</v>
      </c>
    </row>
    <row r="36" spans="1:40" ht="15" customHeight="1">
      <c r="A36" s="202" t="s">
        <v>170</v>
      </c>
      <c r="B36" s="113">
        <f>MIN(B6,B9,B11,B15)</f>
        <v>347</v>
      </c>
      <c r="C36" s="110">
        <f>MIN(C6,C9,C11,C15)</f>
        <v>184</v>
      </c>
      <c r="D36" s="111">
        <f>MIN(D6,D9,D11,D15)</f>
        <v>537</v>
      </c>
      <c r="E36" s="112">
        <f>MAX(E6,E9,E11,E15)</f>
        <v>5</v>
      </c>
      <c r="F36" s="113">
        <f>MIN(F6,F9,F11,F15)</f>
        <v>0</v>
      </c>
      <c r="G36" s="110">
        <f>MIN(G6,G9,G11,G15)</f>
        <v>0</v>
      </c>
      <c r="H36" s="111">
        <f>MIN(H6,H9,H11,H15)</f>
        <v>0</v>
      </c>
      <c r="I36" s="112">
        <f>MAX(I6,I9,I11,I15)</f>
        <v>0</v>
      </c>
      <c r="J36" s="430">
        <f>MIN(J6,J9,J11,J15)</f>
        <v>335</v>
      </c>
      <c r="K36" s="431">
        <f>MIN(K6,K9,K11,K15)</f>
        <v>139</v>
      </c>
      <c r="L36" s="432">
        <f>MIN(L6,L9,L11,L15)</f>
        <v>489</v>
      </c>
      <c r="M36" s="433">
        <f>MAX(M6,M9,M11,M15)</f>
        <v>12</v>
      </c>
      <c r="N36" s="113">
        <f>MIN(N6,N9,N11,N15)</f>
        <v>364</v>
      </c>
      <c r="O36" s="110">
        <f>MIN(O6,O9,O11,O15)</f>
        <v>170</v>
      </c>
      <c r="P36" s="111">
        <f>MIN(P6,P9,P11,P15)</f>
        <v>553</v>
      </c>
      <c r="Q36" s="112">
        <f>MAX(Q6,Q9,Q11,Q15)</f>
        <v>5</v>
      </c>
      <c r="R36" s="113">
        <f>MIN(R6,R9,R11,R15)</f>
        <v>355</v>
      </c>
      <c r="S36" s="110">
        <f>MIN(S6,S9,S11,S15)</f>
        <v>169</v>
      </c>
      <c r="T36" s="111">
        <f>MIN(T6,T9,T11,T15)</f>
        <v>524</v>
      </c>
      <c r="U36" s="112">
        <f>MAX(U6,U9,U11,U15)</f>
        <v>9</v>
      </c>
      <c r="V36" s="113">
        <f>MIN(V6,V9,V11,V15)</f>
        <v>351</v>
      </c>
      <c r="W36" s="110">
        <f>MIN(W6,W9,W11,W15)</f>
        <v>157</v>
      </c>
      <c r="X36" s="111">
        <f>MIN(X6,X9,X11,X15)</f>
        <v>508</v>
      </c>
      <c r="Y36" s="433">
        <f>MAX(Y6,Y9,Y11,Y15)</f>
        <v>12</v>
      </c>
      <c r="Z36" s="113">
        <f>MIN(Z6,Z9,Z11,Z15)</f>
        <v>348</v>
      </c>
      <c r="AA36" s="110">
        <f>MIN(AA6,AA9,AA11,AA15)</f>
        <v>147</v>
      </c>
      <c r="AB36" s="111">
        <f>MIN(AB6,AB9,AB11,AB15)</f>
        <v>502</v>
      </c>
      <c r="AC36" s="112">
        <f>MAX(AC6,AC9,AC11,AC15)</f>
        <v>7</v>
      </c>
      <c r="AD36" s="113">
        <f>MIN(AD6,AD9,AD11,AD15)</f>
        <v>345</v>
      </c>
      <c r="AE36" s="110">
        <f>MIN(AE6,AE9,AE11,AE15)</f>
        <v>155</v>
      </c>
      <c r="AF36" s="111">
        <f>MIN(AF6,AF9,AF11,AF15)</f>
        <v>527</v>
      </c>
      <c r="AG36" s="112">
        <f>MAX(AG6,AG9,AG11,AG15)</f>
        <v>8</v>
      </c>
      <c r="AH36" s="570"/>
      <c r="AI36" s="571"/>
      <c r="AJ36" s="571"/>
      <c r="AK36" s="118">
        <f>MIN(AK6,AK9,AK11,AK15)</f>
        <v>2110</v>
      </c>
      <c r="AL36" s="119">
        <f>MIN(AL6,AL9,AL11,AL15)</f>
        <v>984</v>
      </c>
      <c r="AM36" s="120">
        <f>MIN(AM6,AM9,AM11,AM15)</f>
        <v>3140</v>
      </c>
      <c r="AN36" s="121">
        <f>MAX(AN6,AN9,AN11,AN15)</f>
        <v>51</v>
      </c>
    </row>
    <row r="37" spans="1:40" ht="15" customHeight="1" thickBot="1">
      <c r="A37" s="93" t="s">
        <v>28</v>
      </c>
      <c r="B37" s="168">
        <f aca="true" t="shared" si="11" ref="B37:X37">SUM(B35-B36)</f>
        <v>27</v>
      </c>
      <c r="C37" s="169">
        <f t="shared" si="11"/>
        <v>44</v>
      </c>
      <c r="D37" s="169">
        <f t="shared" si="11"/>
        <v>64</v>
      </c>
      <c r="E37" s="170">
        <f>SUM(E36-E35)</f>
        <v>3</v>
      </c>
      <c r="F37" s="168">
        <f t="shared" si="11"/>
        <v>0</v>
      </c>
      <c r="G37" s="169">
        <f t="shared" si="11"/>
        <v>0</v>
      </c>
      <c r="H37" s="169">
        <f t="shared" si="11"/>
        <v>0</v>
      </c>
      <c r="I37" s="170">
        <f>SUM(I36-I35)</f>
        <v>0</v>
      </c>
      <c r="J37" s="168">
        <f t="shared" si="11"/>
        <v>38</v>
      </c>
      <c r="K37" s="169">
        <f t="shared" si="11"/>
        <v>43</v>
      </c>
      <c r="L37" s="169">
        <f t="shared" si="11"/>
        <v>66</v>
      </c>
      <c r="M37" s="170">
        <f>SUM(M36-M35)</f>
        <v>9</v>
      </c>
      <c r="N37" s="168">
        <f t="shared" si="11"/>
        <v>21</v>
      </c>
      <c r="O37" s="169">
        <f t="shared" si="11"/>
        <v>23</v>
      </c>
      <c r="P37" s="169">
        <f t="shared" si="11"/>
        <v>4</v>
      </c>
      <c r="Q37" s="170">
        <f>SUM(Q36-Q35)</f>
        <v>2</v>
      </c>
      <c r="R37" s="168">
        <f t="shared" si="11"/>
        <v>20</v>
      </c>
      <c r="S37" s="169">
        <f t="shared" si="11"/>
        <v>15</v>
      </c>
      <c r="T37" s="169">
        <f t="shared" si="11"/>
        <v>29</v>
      </c>
      <c r="U37" s="170">
        <f>SUM(U36-U35)</f>
        <v>3</v>
      </c>
      <c r="V37" s="168">
        <f t="shared" si="11"/>
        <v>13</v>
      </c>
      <c r="W37" s="169">
        <f t="shared" si="11"/>
        <v>17</v>
      </c>
      <c r="X37" s="169">
        <f t="shared" si="11"/>
        <v>30</v>
      </c>
      <c r="Y37" s="170">
        <f>SUM(Y36-Y35)</f>
        <v>6</v>
      </c>
      <c r="Z37" s="168">
        <f>SUM(Z35-Z36)</f>
        <v>30</v>
      </c>
      <c r="AA37" s="169">
        <f>SUM(AA35-AA36)</f>
        <v>34</v>
      </c>
      <c r="AB37" s="169">
        <f>SUM(AB35-AB36)</f>
        <v>57</v>
      </c>
      <c r="AC37" s="170">
        <f>SUM(AC36-AC35)</f>
        <v>5</v>
      </c>
      <c r="AD37" s="168">
        <f>SUM(AD35-AD36)</f>
        <v>27</v>
      </c>
      <c r="AE37" s="169">
        <f>SUM(AE35-AE36)</f>
        <v>27</v>
      </c>
      <c r="AF37" s="169">
        <f>SUM(AF35-AF36)</f>
        <v>3</v>
      </c>
      <c r="AG37" s="170">
        <f>SUM(AG36-AG35)</f>
        <v>1</v>
      </c>
      <c r="AH37" s="570"/>
      <c r="AI37" s="571"/>
      <c r="AJ37" s="571"/>
      <c r="AK37" s="149">
        <f>SUM(AK35-AK36)</f>
        <v>102</v>
      </c>
      <c r="AL37" s="148">
        <f>SUM(AL35-AL36)</f>
        <v>104</v>
      </c>
      <c r="AM37" s="148">
        <f>SUM(AM35-AM36)</f>
        <v>135</v>
      </c>
      <c r="AN37" s="150">
        <f>SUM(AN36-AN35)</f>
        <v>19</v>
      </c>
    </row>
    <row r="38" spans="1:40" s="152" customFormat="1" ht="15" customHeight="1" thickTop="1">
      <c r="A38" s="151" t="s">
        <v>31</v>
      </c>
      <c r="B38" s="529" t="s">
        <v>254</v>
      </c>
      <c r="C38" s="530"/>
      <c r="D38" s="530"/>
      <c r="E38" s="531"/>
      <c r="F38" s="529"/>
      <c r="G38" s="530"/>
      <c r="H38" s="530"/>
      <c r="I38" s="531"/>
      <c r="J38" s="529" t="s">
        <v>265</v>
      </c>
      <c r="K38" s="530"/>
      <c r="L38" s="530"/>
      <c r="M38" s="531"/>
      <c r="N38" s="529"/>
      <c r="O38" s="530"/>
      <c r="P38" s="530"/>
      <c r="Q38" s="531"/>
      <c r="R38" s="529"/>
      <c r="S38" s="530"/>
      <c r="T38" s="530"/>
      <c r="U38" s="531"/>
      <c r="V38" s="529" t="s">
        <v>267</v>
      </c>
      <c r="W38" s="530"/>
      <c r="X38" s="530"/>
      <c r="Y38" s="531"/>
      <c r="Z38" s="613" t="s">
        <v>340</v>
      </c>
      <c r="AA38" s="614"/>
      <c r="AB38" s="614"/>
      <c r="AC38" s="615"/>
      <c r="AD38" s="529"/>
      <c r="AE38" s="530"/>
      <c r="AF38" s="530"/>
      <c r="AG38" s="531"/>
      <c r="AH38" s="570"/>
      <c r="AI38" s="571"/>
      <c r="AJ38" s="571"/>
      <c r="AK38" s="583"/>
      <c r="AL38" s="584"/>
      <c r="AM38" s="584"/>
      <c r="AN38" s="585"/>
    </row>
    <row r="39" spans="1:40" s="152" customFormat="1" ht="15" customHeight="1">
      <c r="A39" s="62" t="s">
        <v>32</v>
      </c>
      <c r="B39" s="511"/>
      <c r="C39" s="512"/>
      <c r="D39" s="512"/>
      <c r="E39" s="513"/>
      <c r="F39" s="511" t="s">
        <v>340</v>
      </c>
      <c r="G39" s="512"/>
      <c r="H39" s="512"/>
      <c r="I39" s="513"/>
      <c r="J39" s="511"/>
      <c r="K39" s="512"/>
      <c r="L39" s="512"/>
      <c r="M39" s="513"/>
      <c r="N39" s="511" t="s">
        <v>254</v>
      </c>
      <c r="O39" s="512"/>
      <c r="P39" s="512"/>
      <c r="Q39" s="513"/>
      <c r="R39" s="511" t="s">
        <v>45</v>
      </c>
      <c r="S39" s="512"/>
      <c r="T39" s="512"/>
      <c r="U39" s="513"/>
      <c r="V39" s="511" t="s">
        <v>45</v>
      </c>
      <c r="W39" s="512"/>
      <c r="X39" s="512"/>
      <c r="Y39" s="513"/>
      <c r="Z39" s="511" t="s">
        <v>46</v>
      </c>
      <c r="AA39" s="512"/>
      <c r="AB39" s="512"/>
      <c r="AC39" s="513"/>
      <c r="AD39" s="511"/>
      <c r="AE39" s="512"/>
      <c r="AF39" s="512"/>
      <c r="AG39" s="513"/>
      <c r="AH39" s="570"/>
      <c r="AI39" s="571"/>
      <c r="AJ39" s="571"/>
      <c r="AK39" s="583"/>
      <c r="AL39" s="584"/>
      <c r="AM39" s="584"/>
      <c r="AN39" s="585"/>
    </row>
    <row r="40" spans="1:40" s="152" customFormat="1" ht="15" customHeight="1">
      <c r="A40" s="62" t="s">
        <v>33</v>
      </c>
      <c r="B40" s="511" t="s">
        <v>65</v>
      </c>
      <c r="C40" s="512"/>
      <c r="D40" s="512"/>
      <c r="E40" s="513"/>
      <c r="F40" s="511"/>
      <c r="G40" s="512"/>
      <c r="H40" s="512"/>
      <c r="I40" s="513"/>
      <c r="J40" s="511" t="s">
        <v>135</v>
      </c>
      <c r="K40" s="512"/>
      <c r="L40" s="512"/>
      <c r="M40" s="513"/>
      <c r="N40" s="511"/>
      <c r="O40" s="512"/>
      <c r="P40" s="512"/>
      <c r="Q40" s="513"/>
      <c r="R40" s="511" t="s">
        <v>254</v>
      </c>
      <c r="S40" s="512"/>
      <c r="T40" s="512"/>
      <c r="U40" s="513"/>
      <c r="V40" s="511" t="s">
        <v>254</v>
      </c>
      <c r="W40" s="512"/>
      <c r="X40" s="512"/>
      <c r="Y40" s="513"/>
      <c r="Z40" s="616"/>
      <c r="AA40" s="617"/>
      <c r="AB40" s="617"/>
      <c r="AC40" s="618"/>
      <c r="AD40" s="511" t="s">
        <v>45</v>
      </c>
      <c r="AE40" s="512"/>
      <c r="AF40" s="512"/>
      <c r="AG40" s="513"/>
      <c r="AH40" s="570"/>
      <c r="AI40" s="571"/>
      <c r="AJ40" s="571"/>
      <c r="AK40" s="583"/>
      <c r="AL40" s="584"/>
      <c r="AM40" s="584"/>
      <c r="AN40" s="585"/>
    </row>
    <row r="41" spans="1:40" s="152" customFormat="1" ht="15" customHeight="1">
      <c r="A41" s="62" t="s">
        <v>34</v>
      </c>
      <c r="B41" s="511"/>
      <c r="C41" s="512"/>
      <c r="D41" s="512"/>
      <c r="E41" s="513"/>
      <c r="F41" s="511" t="s">
        <v>45</v>
      </c>
      <c r="G41" s="512"/>
      <c r="H41" s="512"/>
      <c r="I41" s="513"/>
      <c r="J41" s="511"/>
      <c r="K41" s="512"/>
      <c r="L41" s="512"/>
      <c r="M41" s="513"/>
      <c r="N41" s="511"/>
      <c r="O41" s="512"/>
      <c r="P41" s="512"/>
      <c r="Q41" s="513"/>
      <c r="R41" s="511" t="s">
        <v>135</v>
      </c>
      <c r="S41" s="512"/>
      <c r="T41" s="512"/>
      <c r="U41" s="513"/>
      <c r="V41" s="511" t="s">
        <v>92</v>
      </c>
      <c r="W41" s="512"/>
      <c r="X41" s="512"/>
      <c r="Y41" s="513"/>
      <c r="Z41" s="511"/>
      <c r="AA41" s="512"/>
      <c r="AB41" s="512"/>
      <c r="AC41" s="513"/>
      <c r="AD41" s="511" t="s">
        <v>46</v>
      </c>
      <c r="AE41" s="512"/>
      <c r="AF41" s="512"/>
      <c r="AG41" s="513"/>
      <c r="AH41" s="570"/>
      <c r="AI41" s="571"/>
      <c r="AJ41" s="571"/>
      <c r="AK41" s="583"/>
      <c r="AL41" s="584"/>
      <c r="AM41" s="584"/>
      <c r="AN41" s="585"/>
    </row>
    <row r="42" spans="1:40" s="152" customFormat="1" ht="15" customHeight="1">
      <c r="A42" s="62" t="s">
        <v>35</v>
      </c>
      <c r="B42" s="511" t="s">
        <v>93</v>
      </c>
      <c r="C42" s="512"/>
      <c r="D42" s="512"/>
      <c r="E42" s="513"/>
      <c r="F42" s="511"/>
      <c r="G42" s="512"/>
      <c r="H42" s="512"/>
      <c r="I42" s="513"/>
      <c r="J42" s="511" t="s">
        <v>265</v>
      </c>
      <c r="K42" s="512"/>
      <c r="L42" s="512"/>
      <c r="M42" s="513"/>
      <c r="N42" s="511"/>
      <c r="O42" s="512"/>
      <c r="P42" s="512"/>
      <c r="Q42" s="513"/>
      <c r="R42" s="511" t="s">
        <v>362</v>
      </c>
      <c r="S42" s="512"/>
      <c r="T42" s="512"/>
      <c r="U42" s="513"/>
      <c r="V42" s="511"/>
      <c r="W42" s="512"/>
      <c r="X42" s="512"/>
      <c r="Y42" s="513"/>
      <c r="Z42" s="511"/>
      <c r="AA42" s="512"/>
      <c r="AB42" s="512"/>
      <c r="AC42" s="513"/>
      <c r="AD42" s="511"/>
      <c r="AE42" s="512"/>
      <c r="AF42" s="512"/>
      <c r="AG42" s="513"/>
      <c r="AH42" s="570"/>
      <c r="AI42" s="571"/>
      <c r="AJ42" s="571"/>
      <c r="AK42" s="583"/>
      <c r="AL42" s="584"/>
      <c r="AM42" s="584"/>
      <c r="AN42" s="585"/>
    </row>
    <row r="43" spans="1:40" s="152" customFormat="1" ht="15" customHeight="1" thickBot="1">
      <c r="A43" s="93" t="s">
        <v>36</v>
      </c>
      <c r="B43" s="517"/>
      <c r="C43" s="518"/>
      <c r="D43" s="518"/>
      <c r="E43" s="519"/>
      <c r="F43" s="517"/>
      <c r="G43" s="518"/>
      <c r="H43" s="518"/>
      <c r="I43" s="519"/>
      <c r="J43" s="517"/>
      <c r="K43" s="518"/>
      <c r="L43" s="518"/>
      <c r="M43" s="519"/>
      <c r="N43" s="517" t="s">
        <v>108</v>
      </c>
      <c r="O43" s="518"/>
      <c r="P43" s="518"/>
      <c r="Q43" s="519"/>
      <c r="R43" s="517" t="s">
        <v>254</v>
      </c>
      <c r="S43" s="518"/>
      <c r="T43" s="518"/>
      <c r="U43" s="519"/>
      <c r="V43" s="517"/>
      <c r="W43" s="518"/>
      <c r="X43" s="518"/>
      <c r="Y43" s="519"/>
      <c r="Z43" s="517"/>
      <c r="AA43" s="518"/>
      <c r="AB43" s="518"/>
      <c r="AC43" s="519"/>
      <c r="AD43" s="517" t="s">
        <v>45</v>
      </c>
      <c r="AE43" s="518"/>
      <c r="AF43" s="518"/>
      <c r="AG43" s="519"/>
      <c r="AH43" s="572"/>
      <c r="AI43" s="573"/>
      <c r="AJ43" s="573"/>
      <c r="AK43" s="586"/>
      <c r="AL43" s="587"/>
      <c r="AM43" s="587"/>
      <c r="AN43" s="588"/>
    </row>
    <row r="44" ht="13.5" customHeight="1" thickTop="1"/>
    <row r="45" ht="13.5" customHeight="1"/>
    <row r="46" ht="13.5" customHeight="1"/>
    <row r="49" spans="22:40" ht="12.75"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</sheetData>
  <sheetProtection/>
  <mergeCells count="146">
    <mergeCell ref="B43:E43"/>
    <mergeCell ref="F43:I43"/>
    <mergeCell ref="J43:M43"/>
    <mergeCell ref="N43:Q43"/>
    <mergeCell ref="R43:U43"/>
    <mergeCell ref="V43:Y43"/>
    <mergeCell ref="B42:E42"/>
    <mergeCell ref="F42:I42"/>
    <mergeCell ref="J42:M42"/>
    <mergeCell ref="N42:Q42"/>
    <mergeCell ref="R42:U42"/>
    <mergeCell ref="V42:Y42"/>
    <mergeCell ref="Z41:AC41"/>
    <mergeCell ref="AD42:AG42"/>
    <mergeCell ref="AD41:AG41"/>
    <mergeCell ref="Z42:AC42"/>
    <mergeCell ref="Z43:AC43"/>
    <mergeCell ref="Z40:AC40"/>
    <mergeCell ref="AD40:AG40"/>
    <mergeCell ref="AD43:AG43"/>
    <mergeCell ref="B41:E41"/>
    <mergeCell ref="F41:I41"/>
    <mergeCell ref="J41:M41"/>
    <mergeCell ref="N41:Q41"/>
    <mergeCell ref="R41:U41"/>
    <mergeCell ref="V41:Y41"/>
    <mergeCell ref="B40:E40"/>
    <mergeCell ref="F40:I40"/>
    <mergeCell ref="J40:M40"/>
    <mergeCell ref="N40:Q40"/>
    <mergeCell ref="R40:U40"/>
    <mergeCell ref="V40:Y40"/>
    <mergeCell ref="AK20:AN28"/>
    <mergeCell ref="AD39:AG39"/>
    <mergeCell ref="B20:E20"/>
    <mergeCell ref="F20:I20"/>
    <mergeCell ref="J20:M20"/>
    <mergeCell ref="N20:Q20"/>
    <mergeCell ref="R20:U20"/>
    <mergeCell ref="V20:Y20"/>
    <mergeCell ref="Z38:AC38"/>
    <mergeCell ref="AD38:AG38"/>
    <mergeCell ref="AK38:AN43"/>
    <mergeCell ref="B39:E39"/>
    <mergeCell ref="F39:I39"/>
    <mergeCell ref="J39:M39"/>
    <mergeCell ref="N39:Q39"/>
    <mergeCell ref="R39:U39"/>
    <mergeCell ref="V39:Y39"/>
    <mergeCell ref="Z39:AC39"/>
    <mergeCell ref="B38:E38"/>
    <mergeCell ref="F38:I38"/>
    <mergeCell ref="J38:M38"/>
    <mergeCell ref="N38:Q38"/>
    <mergeCell ref="R38:U38"/>
    <mergeCell ref="V38:Y38"/>
    <mergeCell ref="Z27:AC27"/>
    <mergeCell ref="AD27:AG27"/>
    <mergeCell ref="Z28:AC28"/>
    <mergeCell ref="AD28:AG28"/>
    <mergeCell ref="B28:E28"/>
    <mergeCell ref="F28:I28"/>
    <mergeCell ref="J28:M28"/>
    <mergeCell ref="N28:Q28"/>
    <mergeCell ref="R28:U28"/>
    <mergeCell ref="V28:Y28"/>
    <mergeCell ref="B27:E27"/>
    <mergeCell ref="F27:I27"/>
    <mergeCell ref="J27:M27"/>
    <mergeCell ref="N27:Q27"/>
    <mergeCell ref="R27:U27"/>
    <mergeCell ref="V27:Y27"/>
    <mergeCell ref="Z25:AC25"/>
    <mergeCell ref="AD25:AG25"/>
    <mergeCell ref="B26:E26"/>
    <mergeCell ref="F26:I26"/>
    <mergeCell ref="J26:M26"/>
    <mergeCell ref="N26:Q26"/>
    <mergeCell ref="R26:U26"/>
    <mergeCell ref="V26:Y26"/>
    <mergeCell ref="Z26:AC26"/>
    <mergeCell ref="AD26:AG26"/>
    <mergeCell ref="B23:E23"/>
    <mergeCell ref="F23:I23"/>
    <mergeCell ref="Z24:AC24"/>
    <mergeCell ref="AD24:AG24"/>
    <mergeCell ref="B25:E25"/>
    <mergeCell ref="F25:I25"/>
    <mergeCell ref="J25:M25"/>
    <mergeCell ref="N25:Q25"/>
    <mergeCell ref="R25:U25"/>
    <mergeCell ref="V25:Y25"/>
    <mergeCell ref="B24:E24"/>
    <mergeCell ref="F24:I24"/>
    <mergeCell ref="J24:M24"/>
    <mergeCell ref="N24:Q24"/>
    <mergeCell ref="R24:U24"/>
    <mergeCell ref="V24:Y24"/>
    <mergeCell ref="J23:M23"/>
    <mergeCell ref="N23:Q23"/>
    <mergeCell ref="R23:U23"/>
    <mergeCell ref="V23:Y23"/>
    <mergeCell ref="Z22:AC22"/>
    <mergeCell ref="AD22:AG22"/>
    <mergeCell ref="Z23:AC23"/>
    <mergeCell ref="AD23:AG23"/>
    <mergeCell ref="B21:E21"/>
    <mergeCell ref="F21:I21"/>
    <mergeCell ref="J21:M21"/>
    <mergeCell ref="N21:Q21"/>
    <mergeCell ref="R21:U21"/>
    <mergeCell ref="V21:Y21"/>
    <mergeCell ref="B22:E22"/>
    <mergeCell ref="F22:I22"/>
    <mergeCell ref="J22:M22"/>
    <mergeCell ref="N22:Q22"/>
    <mergeCell ref="R22:U22"/>
    <mergeCell ref="V22:Y22"/>
    <mergeCell ref="AH9:AI9"/>
    <mergeCell ref="AH7:AI7"/>
    <mergeCell ref="AH6:AI6"/>
    <mergeCell ref="Z21:AC21"/>
    <mergeCell ref="AD21:AG21"/>
    <mergeCell ref="Z20:AC20"/>
    <mergeCell ref="AD20:AG20"/>
    <mergeCell ref="AH15:AI15"/>
    <mergeCell ref="Z3:AC3"/>
    <mergeCell ref="AD3:AG3"/>
    <mergeCell ref="AH3:AJ3"/>
    <mergeCell ref="AH16:AJ43"/>
    <mergeCell ref="AH10:AI10"/>
    <mergeCell ref="AH12:AI12"/>
    <mergeCell ref="AH13:AI13"/>
    <mergeCell ref="AH14:AI14"/>
    <mergeCell ref="AH4:AI4"/>
    <mergeCell ref="AH11:AI11"/>
    <mergeCell ref="AH5:AI5"/>
    <mergeCell ref="AH8:AI8"/>
    <mergeCell ref="A1:AN1"/>
    <mergeCell ref="B3:E3"/>
    <mergeCell ref="F3:I3"/>
    <mergeCell ref="J3:M3"/>
    <mergeCell ref="N3:Q3"/>
    <mergeCell ref="R3:U3"/>
    <mergeCell ref="V3:Y3"/>
    <mergeCell ref="AK3:AN3"/>
  </mergeCells>
  <printOptions/>
  <pageMargins left="0.56" right="0.17" top="1.06" bottom="0.48" header="0.25" footer="0.36"/>
  <pageSetup horizontalDpi="600" verticalDpi="600" orientation="landscape" paperSize="8" scale="105" r:id="rId3"/>
  <headerFooter alignWithMargins="0">
    <oddFooter>&amp;R&amp;8připravil: Miroslav Talášek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60"/>
  <sheetViews>
    <sheetView zoomScale="90" zoomScaleNormal="90" zoomScalePageLayoutView="0" workbookViewId="0" topLeftCell="A1">
      <pane xSplit="1" ySplit="4" topLeftCell="B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46" sqref="X46"/>
    </sheetView>
  </sheetViews>
  <sheetFormatPr defaultColWidth="9.00390625" defaultRowHeight="12.75"/>
  <cols>
    <col min="1" max="1" width="19.50390625" style="5" bestFit="1" customWidth="1"/>
    <col min="2" max="33" width="5.625" style="0" customWidth="1"/>
    <col min="34" max="36" width="9.125" style="0" customWidth="1"/>
    <col min="38" max="38" width="9.00390625" style="0" customWidth="1"/>
  </cols>
  <sheetData>
    <row r="1" spans="1:40" ht="36.75" customHeight="1">
      <c r="A1" s="537" t="s">
        <v>242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537"/>
      <c r="AN1" s="537"/>
    </row>
    <row r="2" ht="13.5" thickBot="1"/>
    <row r="3" spans="1:40" s="6" customFormat="1" ht="17.25" customHeight="1" thickBot="1" thickTop="1">
      <c r="A3" s="7" t="s">
        <v>15</v>
      </c>
      <c r="B3" s="538" t="s">
        <v>180</v>
      </c>
      <c r="C3" s="539"/>
      <c r="D3" s="539"/>
      <c r="E3" s="540"/>
      <c r="F3" s="541" t="s">
        <v>181</v>
      </c>
      <c r="G3" s="542"/>
      <c r="H3" s="542"/>
      <c r="I3" s="543"/>
      <c r="J3" s="538" t="s">
        <v>182</v>
      </c>
      <c r="K3" s="539"/>
      <c r="L3" s="539"/>
      <c r="M3" s="540"/>
      <c r="N3" s="538" t="s">
        <v>183</v>
      </c>
      <c r="O3" s="539"/>
      <c r="P3" s="539"/>
      <c r="Q3" s="540"/>
      <c r="R3" s="544" t="s">
        <v>184</v>
      </c>
      <c r="S3" s="544"/>
      <c r="T3" s="544"/>
      <c r="U3" s="544"/>
      <c r="V3" s="538" t="s">
        <v>219</v>
      </c>
      <c r="W3" s="545"/>
      <c r="X3" s="545"/>
      <c r="Y3" s="546"/>
      <c r="Z3" s="538" t="s">
        <v>218</v>
      </c>
      <c r="AA3" s="545"/>
      <c r="AB3" s="545"/>
      <c r="AC3" s="546"/>
      <c r="AD3" s="538" t="s">
        <v>2</v>
      </c>
      <c r="AE3" s="545"/>
      <c r="AF3" s="545"/>
      <c r="AG3" s="546"/>
      <c r="AH3" s="547" t="s">
        <v>37</v>
      </c>
      <c r="AI3" s="547"/>
      <c r="AJ3" s="547"/>
      <c r="AK3" s="548" t="s">
        <v>38</v>
      </c>
      <c r="AL3" s="539"/>
      <c r="AM3" s="539"/>
      <c r="AN3" s="549"/>
    </row>
    <row r="4" spans="1:40" s="14" customFormat="1" ht="15" customHeight="1" thickBot="1">
      <c r="A4" s="8" t="s">
        <v>16</v>
      </c>
      <c r="B4" s="9" t="s">
        <v>17</v>
      </c>
      <c r="C4" s="10" t="s">
        <v>18</v>
      </c>
      <c r="D4" s="10" t="s">
        <v>19</v>
      </c>
      <c r="E4" s="11" t="s">
        <v>20</v>
      </c>
      <c r="F4" s="9" t="s">
        <v>17</v>
      </c>
      <c r="G4" s="10" t="s">
        <v>18</v>
      </c>
      <c r="H4" s="10" t="s">
        <v>19</v>
      </c>
      <c r="I4" s="11" t="s">
        <v>20</v>
      </c>
      <c r="J4" s="9" t="s">
        <v>17</v>
      </c>
      <c r="K4" s="10" t="s">
        <v>18</v>
      </c>
      <c r="L4" s="10" t="s">
        <v>19</v>
      </c>
      <c r="M4" s="11" t="s">
        <v>20</v>
      </c>
      <c r="N4" s="9" t="s">
        <v>17</v>
      </c>
      <c r="O4" s="10" t="s">
        <v>18</v>
      </c>
      <c r="P4" s="10" t="s">
        <v>19</v>
      </c>
      <c r="Q4" s="11" t="s">
        <v>20</v>
      </c>
      <c r="R4" s="9" t="s">
        <v>17</v>
      </c>
      <c r="S4" s="10" t="s">
        <v>18</v>
      </c>
      <c r="T4" s="10" t="s">
        <v>19</v>
      </c>
      <c r="U4" s="11" t="s">
        <v>20</v>
      </c>
      <c r="V4" s="9" t="s">
        <v>17</v>
      </c>
      <c r="W4" s="10" t="s">
        <v>18</v>
      </c>
      <c r="X4" s="10" t="s">
        <v>19</v>
      </c>
      <c r="Y4" s="11" t="s">
        <v>20</v>
      </c>
      <c r="Z4" s="9" t="s">
        <v>17</v>
      </c>
      <c r="AA4" s="10" t="s">
        <v>18</v>
      </c>
      <c r="AB4" s="10" t="s">
        <v>19</v>
      </c>
      <c r="AC4" s="11" t="s">
        <v>20</v>
      </c>
      <c r="AD4" s="9" t="s">
        <v>17</v>
      </c>
      <c r="AE4" s="10" t="s">
        <v>18</v>
      </c>
      <c r="AF4" s="10" t="s">
        <v>19</v>
      </c>
      <c r="AG4" s="11" t="s">
        <v>20</v>
      </c>
      <c r="AH4" s="553" t="s">
        <v>15</v>
      </c>
      <c r="AI4" s="554"/>
      <c r="AJ4" s="10" t="s">
        <v>19</v>
      </c>
      <c r="AK4" s="12" t="s">
        <v>17</v>
      </c>
      <c r="AL4" s="10" t="s">
        <v>18</v>
      </c>
      <c r="AM4" s="10" t="s">
        <v>19</v>
      </c>
      <c r="AN4" s="13" t="s">
        <v>20</v>
      </c>
    </row>
    <row r="5" spans="1:40" ht="15" customHeight="1">
      <c r="A5" s="42" t="str">
        <f>'statistika podzim 13_14'!A5</f>
        <v>1. kolo Slavičín</v>
      </c>
      <c r="B5" s="43">
        <f>'statistika podzim 13_14'!B5</f>
        <v>349</v>
      </c>
      <c r="C5" s="34">
        <f>'statistika podzim 13_14'!C5</f>
        <v>221</v>
      </c>
      <c r="D5" s="466">
        <f>'statistika podzim 13_14'!D5</f>
        <v>570</v>
      </c>
      <c r="E5" s="156">
        <f>'statistika podzim 13_14'!E5</f>
        <v>5</v>
      </c>
      <c r="F5" s="43"/>
      <c r="G5" s="34"/>
      <c r="H5" s="27"/>
      <c r="I5" s="156"/>
      <c r="J5" s="43">
        <f>'statistika podzim 13_14'!J5</f>
        <v>329</v>
      </c>
      <c r="K5" s="34">
        <f>'statistika podzim 13_14'!K5</f>
        <v>116</v>
      </c>
      <c r="L5" s="467">
        <f>'statistika podzim 13_14'!L5</f>
        <v>445</v>
      </c>
      <c r="M5" s="156">
        <f>'statistika podzim 13_14'!M5</f>
        <v>18</v>
      </c>
      <c r="N5" s="43">
        <f>'statistika podzim 13_14'!N5</f>
        <v>367</v>
      </c>
      <c r="O5" s="34">
        <f>'statistika podzim 13_14'!O5</f>
        <v>139</v>
      </c>
      <c r="P5" s="27">
        <f>'statistika podzim 13_14'!P5</f>
        <v>506</v>
      </c>
      <c r="Q5" s="156">
        <f>'statistika podzim 13_14'!Q5</f>
        <v>4</v>
      </c>
      <c r="R5" s="43">
        <f>'statistika podzim 13_14'!R5</f>
        <v>343</v>
      </c>
      <c r="S5" s="34">
        <f>'statistika podzim 13_14'!S5</f>
        <v>163</v>
      </c>
      <c r="T5" s="27">
        <f>'statistika podzim 13_14'!T5</f>
        <v>506</v>
      </c>
      <c r="U5" s="156">
        <f>'statistika podzim 13_14'!U5</f>
        <v>6</v>
      </c>
      <c r="V5" s="43">
        <f>'statistika podzim 13_14'!V5</f>
        <v>331</v>
      </c>
      <c r="W5" s="34">
        <f>'statistika podzim 13_14'!W5</f>
        <v>153</v>
      </c>
      <c r="X5" s="27">
        <f>'statistika podzim 13_14'!X5</f>
        <v>484</v>
      </c>
      <c r="Y5" s="156">
        <f>'statistika podzim 13_14'!Y5</f>
        <v>9</v>
      </c>
      <c r="Z5" s="43">
        <f>'statistika podzim 13_14'!Z5</f>
        <v>361</v>
      </c>
      <c r="AA5" s="34">
        <f>'statistika podzim 13_14'!AA5</f>
        <v>188</v>
      </c>
      <c r="AB5" s="27">
        <f>'statistika podzim 13_14'!AB5</f>
        <v>549</v>
      </c>
      <c r="AC5" s="156">
        <f>'statistika podzim 13_14'!AC5</f>
        <v>3</v>
      </c>
      <c r="AD5" s="43"/>
      <c r="AE5" s="34"/>
      <c r="AF5" s="27"/>
      <c r="AG5" s="156"/>
      <c r="AH5" s="532"/>
      <c r="AI5" s="533"/>
      <c r="AJ5" s="284"/>
      <c r="AK5" s="33">
        <f>'statistika podzim 13_14'!AK5</f>
        <v>2080</v>
      </c>
      <c r="AL5" s="34">
        <f>'statistika podzim 13_14'!AL5</f>
        <v>980</v>
      </c>
      <c r="AM5" s="27">
        <f>'statistika podzim 13_14'!AM5</f>
        <v>3060</v>
      </c>
      <c r="AN5" s="35">
        <f>'statistika podzim 13_14'!AN5</f>
        <v>42</v>
      </c>
    </row>
    <row r="6" spans="1:40" ht="15" customHeight="1">
      <c r="A6" s="426" t="str">
        <f>'statistika podzim 13_14'!A6</f>
        <v>2. kolo Bohumín</v>
      </c>
      <c r="B6" s="43">
        <f>'statistika podzim 13_14'!B6</f>
        <v>375</v>
      </c>
      <c r="C6" s="34">
        <f>'statistika podzim 13_14'!C6</f>
        <v>179</v>
      </c>
      <c r="D6" s="466">
        <f>'statistika podzim 13_14'!D6</f>
        <v>554</v>
      </c>
      <c r="E6" s="156">
        <f>'statistika podzim 13_14'!E6</f>
        <v>3</v>
      </c>
      <c r="F6" s="43">
        <f>'statistika podzim 13_14'!F6</f>
        <v>350</v>
      </c>
      <c r="G6" s="34">
        <f>'statistika podzim 13_14'!G6</f>
        <v>170</v>
      </c>
      <c r="H6" s="27">
        <f>'statistika podzim 13_14'!H6</f>
        <v>520</v>
      </c>
      <c r="I6" s="156">
        <f>'statistika podzim 13_14'!I6</f>
        <v>7</v>
      </c>
      <c r="J6" s="43"/>
      <c r="K6" s="34"/>
      <c r="L6" s="27"/>
      <c r="M6" s="156"/>
      <c r="N6" s="43"/>
      <c r="O6" s="34"/>
      <c r="P6" s="27"/>
      <c r="Q6" s="156"/>
      <c r="R6" s="43">
        <f>'statistika podzim 13_14'!R6</f>
        <v>346</v>
      </c>
      <c r="S6" s="34">
        <f>'statistika podzim 13_14'!S6</f>
        <v>183</v>
      </c>
      <c r="T6" s="27">
        <f>'statistika podzim 13_14'!T6</f>
        <v>529</v>
      </c>
      <c r="U6" s="156">
        <f>'statistika podzim 13_14'!U6</f>
        <v>4</v>
      </c>
      <c r="V6" s="43">
        <f>'statistika podzim 13_14'!V6</f>
        <v>357</v>
      </c>
      <c r="W6" s="34">
        <f>'statistika podzim 13_14'!W6</f>
        <v>185</v>
      </c>
      <c r="X6" s="27">
        <f>'statistika podzim 13_14'!X6</f>
        <v>542</v>
      </c>
      <c r="Y6" s="156">
        <f>'statistika podzim 13_14'!Y6</f>
        <v>5</v>
      </c>
      <c r="Z6" s="43"/>
      <c r="AA6" s="34"/>
      <c r="AB6" s="27"/>
      <c r="AC6" s="156"/>
      <c r="AD6" s="43">
        <f>'statistika podzim 13_14'!AD6</f>
        <v>348</v>
      </c>
      <c r="AE6" s="34">
        <f>'statistika podzim 13_14'!AE6</f>
        <v>153</v>
      </c>
      <c r="AF6" s="467">
        <f>'statistika podzim 13_14'!AF6</f>
        <v>501</v>
      </c>
      <c r="AG6" s="156">
        <f>'statistika podzim 13_14'!AG6</f>
        <v>6</v>
      </c>
      <c r="AH6" s="532" t="s">
        <v>256</v>
      </c>
      <c r="AI6" s="533"/>
      <c r="AJ6" s="284">
        <v>514</v>
      </c>
      <c r="AK6" s="38">
        <f>'statistika podzim 13_14'!AK6</f>
        <v>2132</v>
      </c>
      <c r="AL6" s="39">
        <f>'statistika podzim 13_14'!AL6</f>
        <v>1028</v>
      </c>
      <c r="AM6" s="40">
        <f>'statistika podzim 13_14'!AM6</f>
        <v>3160</v>
      </c>
      <c r="AN6" s="41">
        <f>'statistika podzim 13_14'!AN6</f>
        <v>31</v>
      </c>
    </row>
    <row r="7" spans="1:40" ht="15" customHeight="1">
      <c r="A7" s="427" t="str">
        <f>'statistika podzim 13_14'!A7</f>
        <v>3. kolo Michálkovice</v>
      </c>
      <c r="B7" s="43"/>
      <c r="C7" s="34"/>
      <c r="D7" s="27"/>
      <c r="E7" s="156"/>
      <c r="F7" s="43"/>
      <c r="G7" s="34"/>
      <c r="H7" s="27"/>
      <c r="I7" s="156"/>
      <c r="J7" s="43"/>
      <c r="K7" s="34"/>
      <c r="L7" s="27"/>
      <c r="M7" s="156"/>
      <c r="N7" s="43">
        <f>'statistika podzim 13_14'!N7</f>
        <v>360</v>
      </c>
      <c r="O7" s="34">
        <f>'statistika podzim 13_14'!O7</f>
        <v>176</v>
      </c>
      <c r="P7" s="27">
        <f>'statistika podzim 13_14'!P7</f>
        <v>536</v>
      </c>
      <c r="Q7" s="156">
        <f>'statistika podzim 13_14'!Q7</f>
        <v>2</v>
      </c>
      <c r="R7" s="43">
        <f>'statistika podzim 13_14'!R7</f>
        <v>358</v>
      </c>
      <c r="S7" s="34">
        <f>'statistika podzim 13_14'!S7</f>
        <v>135</v>
      </c>
      <c r="T7" s="27">
        <f>'statistika podzim 13_14'!T7</f>
        <v>493</v>
      </c>
      <c r="U7" s="156">
        <f>'statistika podzim 13_14'!U7</f>
        <v>16</v>
      </c>
      <c r="V7" s="43">
        <f>'statistika podzim 13_14'!V7</f>
        <v>358</v>
      </c>
      <c r="W7" s="34">
        <f>'statistika podzim 13_14'!W7</f>
        <v>175</v>
      </c>
      <c r="X7" s="27">
        <f>'statistika podzim 13_14'!X7</f>
        <v>533</v>
      </c>
      <c r="Y7" s="156">
        <f>'statistika podzim 13_14'!Y7</f>
        <v>9</v>
      </c>
      <c r="Z7" s="43">
        <f>'statistika podzim 13_14'!Z7</f>
        <v>351</v>
      </c>
      <c r="AA7" s="34">
        <f>'statistika podzim 13_14'!AA7</f>
        <v>151</v>
      </c>
      <c r="AB7" s="27">
        <f>'statistika podzim 13_14'!AB7</f>
        <v>502</v>
      </c>
      <c r="AC7" s="156">
        <f>'statistika podzim 13_14'!AC7</f>
        <v>6</v>
      </c>
      <c r="AD7" s="43">
        <f>'statistika podzim 13_14'!AD7</f>
        <v>366</v>
      </c>
      <c r="AE7" s="34">
        <f>'statistika podzim 13_14'!AE7</f>
        <v>172</v>
      </c>
      <c r="AF7" s="466">
        <f>'statistika podzim 13_14'!AF7</f>
        <v>538</v>
      </c>
      <c r="AG7" s="156">
        <f>'statistika podzim 13_14'!AG7</f>
        <v>3</v>
      </c>
      <c r="AH7" s="532" t="s">
        <v>260</v>
      </c>
      <c r="AI7" s="533"/>
      <c r="AJ7" s="284">
        <v>484</v>
      </c>
      <c r="AK7" s="33">
        <f>'statistika podzim 13_14'!AK7</f>
        <v>2107</v>
      </c>
      <c r="AL7" s="34">
        <f>'statistika podzim 13_14'!AL7</f>
        <v>979</v>
      </c>
      <c r="AM7" s="27">
        <f>'statistika podzim 13_14'!AM7</f>
        <v>3086</v>
      </c>
      <c r="AN7" s="35">
        <f>'statistika podzim 13_14'!AN7</f>
        <v>47</v>
      </c>
    </row>
    <row r="8" spans="1:40" ht="15" customHeight="1">
      <c r="A8" s="42" t="str">
        <f>'statistika podzim 13_14'!A8</f>
        <v>4. kolo SKK Ostrava</v>
      </c>
      <c r="B8" s="43">
        <f>'statistika podzim 13_14'!B8</f>
        <v>357</v>
      </c>
      <c r="C8" s="34">
        <f>'statistika podzim 13_14'!C8</f>
        <v>148</v>
      </c>
      <c r="D8" s="27">
        <f>'statistika podzim 13_14'!D8</f>
        <v>505</v>
      </c>
      <c r="E8" s="156">
        <f>'statistika podzim 13_14'!E8</f>
        <v>8</v>
      </c>
      <c r="F8" s="43">
        <f>'statistika podzim 13_14'!F8</f>
        <v>353</v>
      </c>
      <c r="G8" s="34">
        <f>'statistika podzim 13_14'!G8</f>
        <v>150</v>
      </c>
      <c r="H8" s="27">
        <f>'statistika podzim 13_14'!H8</f>
        <v>503</v>
      </c>
      <c r="I8" s="156">
        <f>'statistika podzim 13_14'!I8</f>
        <v>5</v>
      </c>
      <c r="J8" s="43"/>
      <c r="K8" s="34"/>
      <c r="L8" s="27"/>
      <c r="M8" s="156"/>
      <c r="N8" s="43">
        <f>'statistika podzim 13_14'!N8</f>
        <v>365</v>
      </c>
      <c r="O8" s="34">
        <f>'statistika podzim 13_14'!O8</f>
        <v>153</v>
      </c>
      <c r="P8" s="466">
        <f>'statistika podzim 13_14'!P8</f>
        <v>518</v>
      </c>
      <c r="Q8" s="156">
        <f>'statistika podzim 13_14'!Q8</f>
        <v>6</v>
      </c>
      <c r="R8" s="43">
        <f>'statistika podzim 13_14'!R8</f>
        <v>322</v>
      </c>
      <c r="S8" s="34">
        <f>'statistika podzim 13_14'!S8</f>
        <v>169</v>
      </c>
      <c r="T8" s="27">
        <f>'statistika podzim 13_14'!T8</f>
        <v>491</v>
      </c>
      <c r="U8" s="156">
        <f>'statistika podzim 13_14'!U8</f>
        <v>6</v>
      </c>
      <c r="V8" s="43">
        <f>'statistika podzim 13_14'!V8</f>
        <v>321</v>
      </c>
      <c r="W8" s="34">
        <f>'statistika podzim 13_14'!W8</f>
        <v>165</v>
      </c>
      <c r="X8" s="467">
        <f>'statistika podzim 13_14'!X8</f>
        <v>486</v>
      </c>
      <c r="Y8" s="156">
        <f>'statistika podzim 13_14'!Y8</f>
        <v>9</v>
      </c>
      <c r="Z8" s="43"/>
      <c r="AA8" s="34"/>
      <c r="AB8" s="27"/>
      <c r="AC8" s="156"/>
      <c r="AD8" s="43">
        <f>'statistika podzim 13_14'!AD8</f>
        <v>350</v>
      </c>
      <c r="AE8" s="34">
        <f>'statistika podzim 13_14'!AE8</f>
        <v>139</v>
      </c>
      <c r="AF8" s="27">
        <f>'statistika podzim 13_14'!AF8</f>
        <v>489</v>
      </c>
      <c r="AG8" s="156">
        <f>'statistika podzim 13_14'!AG8</f>
        <v>7</v>
      </c>
      <c r="AH8" s="532"/>
      <c r="AI8" s="533"/>
      <c r="AJ8" s="284"/>
      <c r="AK8" s="33">
        <f>'statistika podzim 13_14'!AK8</f>
        <v>2068</v>
      </c>
      <c r="AL8" s="34">
        <f>'statistika podzim 13_14'!AL8</f>
        <v>924</v>
      </c>
      <c r="AM8" s="27">
        <f>'statistika podzim 13_14'!AM8</f>
        <v>2992</v>
      </c>
      <c r="AN8" s="35">
        <f>'statistika podzim 13_14'!AN8</f>
        <v>41</v>
      </c>
    </row>
    <row r="9" spans="1:40" ht="15" customHeight="1">
      <c r="A9" s="191" t="str">
        <f>'statistika podzim 13_14'!A9</f>
        <v>5. kolo Šumperk</v>
      </c>
      <c r="B9" s="43">
        <f>'statistika podzim 13_14'!B9</f>
        <v>369</v>
      </c>
      <c r="C9" s="34">
        <f>'statistika podzim 13_14'!C9</f>
        <v>165</v>
      </c>
      <c r="D9" s="27">
        <f>'statistika podzim 13_14'!D9</f>
        <v>534</v>
      </c>
      <c r="E9" s="156">
        <f>'statistika podzim 13_14'!E9</f>
        <v>7</v>
      </c>
      <c r="F9" s="43">
        <f>'statistika podzim 13_14'!F9</f>
        <v>348</v>
      </c>
      <c r="G9" s="34">
        <f>'statistika podzim 13_14'!G9</f>
        <v>173</v>
      </c>
      <c r="H9" s="27">
        <f>'statistika podzim 13_14'!H9</f>
        <v>521</v>
      </c>
      <c r="I9" s="156">
        <f>'statistika podzim 13_14'!I9</f>
        <v>6</v>
      </c>
      <c r="J9" s="43"/>
      <c r="K9" s="34"/>
      <c r="L9" s="27"/>
      <c r="M9" s="156"/>
      <c r="N9" s="43">
        <f>'statistika podzim 13_14'!N9</f>
        <v>335</v>
      </c>
      <c r="O9" s="34">
        <f>'statistika podzim 13_14'!O9</f>
        <v>182</v>
      </c>
      <c r="P9" s="27">
        <f>'statistika podzim 13_14'!P9</f>
        <v>517</v>
      </c>
      <c r="Q9" s="156">
        <f>'statistika podzim 13_14'!Q9</f>
        <v>4</v>
      </c>
      <c r="R9" s="43">
        <f>'statistika podzim 13_14'!R9</f>
        <v>370</v>
      </c>
      <c r="S9" s="34">
        <f>'statistika podzim 13_14'!S9</f>
        <v>183</v>
      </c>
      <c r="T9" s="466">
        <f>'statistika podzim 13_14'!T9</f>
        <v>553</v>
      </c>
      <c r="U9" s="156">
        <f>'statistika podzim 13_14'!U9</f>
        <v>5</v>
      </c>
      <c r="V9" s="43">
        <f>'statistika podzim 13_14'!V9</f>
        <v>328</v>
      </c>
      <c r="W9" s="34">
        <f>'statistika podzim 13_14'!W9</f>
        <v>180</v>
      </c>
      <c r="X9" s="467">
        <f>'statistika podzim 13_14'!X9</f>
        <v>508</v>
      </c>
      <c r="Y9" s="156">
        <f>'statistika podzim 13_14'!Y9</f>
        <v>5</v>
      </c>
      <c r="Z9" s="43">
        <f>'statistika podzim 13_14'!Z9</f>
        <v>343</v>
      </c>
      <c r="AA9" s="34">
        <f>'statistika podzim 13_14'!AA9</f>
        <v>175</v>
      </c>
      <c r="AB9" s="27">
        <f>'statistika podzim 13_14'!AB9</f>
        <v>518</v>
      </c>
      <c r="AC9" s="156">
        <f>'statistika podzim 13_14'!AC9</f>
        <v>4</v>
      </c>
      <c r="AD9" s="43"/>
      <c r="AE9" s="34"/>
      <c r="AF9" s="27"/>
      <c r="AG9" s="156"/>
      <c r="AH9" s="532"/>
      <c r="AI9" s="533"/>
      <c r="AJ9" s="284"/>
      <c r="AK9" s="193">
        <f>'statistika podzim 13_14'!AK9</f>
        <v>2093</v>
      </c>
      <c r="AL9" s="194">
        <f>'statistika podzim 13_14'!AL9</f>
        <v>1058</v>
      </c>
      <c r="AM9" s="203">
        <f>'statistika podzim 13_14'!AM9</f>
        <v>3151</v>
      </c>
      <c r="AN9" s="195">
        <f>'statistika podzim 13_14'!AN9</f>
        <v>31</v>
      </c>
    </row>
    <row r="10" spans="1:40" ht="15" customHeight="1">
      <c r="A10" s="24" t="str">
        <f>'statistika podzim 13_14'!A10</f>
        <v>6. kolo Přerov "B"</v>
      </c>
      <c r="B10" s="43">
        <f>'statistika podzim 13_14'!B10</f>
        <v>348</v>
      </c>
      <c r="C10" s="34">
        <f>'statistika podzim 13_14'!C10</f>
        <v>161</v>
      </c>
      <c r="D10" s="27">
        <f>'statistika podzim 13_14'!D10</f>
        <v>509</v>
      </c>
      <c r="E10" s="156">
        <f>'statistika podzim 13_14'!E10</f>
        <v>4</v>
      </c>
      <c r="F10" s="43"/>
      <c r="G10" s="34"/>
      <c r="H10" s="27"/>
      <c r="I10" s="156"/>
      <c r="J10" s="43"/>
      <c r="K10" s="34"/>
      <c r="L10" s="27"/>
      <c r="M10" s="156"/>
      <c r="N10" s="43">
        <f>'statistika podzim 13_14'!N10</f>
        <v>360</v>
      </c>
      <c r="O10" s="34">
        <f>'statistika podzim 13_14'!O10</f>
        <v>141</v>
      </c>
      <c r="P10" s="27">
        <f>'statistika podzim 13_14'!P10</f>
        <v>501</v>
      </c>
      <c r="Q10" s="156">
        <f>'statistika podzim 13_14'!Q10</f>
        <v>8</v>
      </c>
      <c r="R10" s="43">
        <f>'statistika podzim 13_14'!R10</f>
        <v>366</v>
      </c>
      <c r="S10" s="34">
        <f>'statistika podzim 13_14'!S10</f>
        <v>141</v>
      </c>
      <c r="T10" s="27">
        <f>'statistika podzim 13_14'!T10</f>
        <v>507</v>
      </c>
      <c r="U10" s="156">
        <f>'statistika podzim 13_14'!U10</f>
        <v>8</v>
      </c>
      <c r="V10" s="43">
        <f>'statistika podzim 13_14'!V10</f>
        <v>361</v>
      </c>
      <c r="W10" s="34">
        <f>'statistika podzim 13_14'!W10</f>
        <v>139</v>
      </c>
      <c r="X10" s="467">
        <f>'statistika podzim 13_14'!X10</f>
        <v>500</v>
      </c>
      <c r="Y10" s="156">
        <f>'statistika podzim 13_14'!Y10</f>
        <v>11</v>
      </c>
      <c r="Z10" s="43">
        <f>'statistika podzim 13_14'!Z10</f>
        <v>363</v>
      </c>
      <c r="AA10" s="34">
        <f>'statistika podzim 13_14'!AA10</f>
        <v>186</v>
      </c>
      <c r="AB10" s="466">
        <f>'statistika podzim 13_14'!AB10</f>
        <v>549</v>
      </c>
      <c r="AC10" s="156">
        <f>'statistika podzim 13_14'!AC10</f>
        <v>3</v>
      </c>
      <c r="AD10" s="43"/>
      <c r="AE10" s="34"/>
      <c r="AF10" s="27"/>
      <c r="AG10" s="156"/>
      <c r="AH10" s="532"/>
      <c r="AI10" s="533"/>
      <c r="AJ10" s="284"/>
      <c r="AK10" s="33">
        <f>'statistika podzim 13_14'!AK10</f>
        <v>2131</v>
      </c>
      <c r="AL10" s="34">
        <f>'statistika podzim 13_14'!AL10</f>
        <v>954</v>
      </c>
      <c r="AM10" s="27">
        <f>'statistika podzim 13_14'!AM10</f>
        <v>3085</v>
      </c>
      <c r="AN10" s="35">
        <f>'statistika podzim 13_14'!AN10</f>
        <v>47</v>
      </c>
    </row>
    <row r="11" spans="1:40" ht="15" customHeight="1">
      <c r="A11" s="191" t="str">
        <f>'statistika podzim 13_14'!A11</f>
        <v>7. kolo Krnov</v>
      </c>
      <c r="B11" s="43">
        <f>'statistika podzim 13_14'!B11</f>
        <v>345</v>
      </c>
      <c r="C11" s="34">
        <f>'statistika podzim 13_14'!C11</f>
        <v>212</v>
      </c>
      <c r="D11" s="466">
        <f>'statistika podzim 13_14'!D11</f>
        <v>557</v>
      </c>
      <c r="E11" s="156">
        <f>'statistika podzim 13_14'!E11</f>
        <v>0</v>
      </c>
      <c r="F11" s="43">
        <f>'statistika podzim 13_14'!F11</f>
        <v>351</v>
      </c>
      <c r="G11" s="34">
        <f>'statistika podzim 13_14'!G11</f>
        <v>190</v>
      </c>
      <c r="H11" s="27">
        <f>'statistika podzim 13_14'!H11</f>
        <v>541</v>
      </c>
      <c r="I11" s="156">
        <f>'statistika podzim 13_14'!I11</f>
        <v>2</v>
      </c>
      <c r="J11" s="43"/>
      <c r="K11" s="34"/>
      <c r="L11" s="27"/>
      <c r="M11" s="156"/>
      <c r="N11" s="43">
        <f>'statistika podzim 13_14'!N11</f>
        <v>347</v>
      </c>
      <c r="O11" s="34">
        <f>'statistika podzim 13_14'!O11</f>
        <v>198</v>
      </c>
      <c r="P11" s="27">
        <f>'statistika podzim 13_14'!P11</f>
        <v>545</v>
      </c>
      <c r="Q11" s="156">
        <f>'statistika podzim 13_14'!Q11</f>
        <v>3</v>
      </c>
      <c r="R11" s="43">
        <f>'statistika podzim 13_14'!R11</f>
        <v>359</v>
      </c>
      <c r="S11" s="34">
        <f>'statistika podzim 13_14'!S11</f>
        <v>140</v>
      </c>
      <c r="T11" s="467">
        <f>'statistika podzim 13_14'!T11</f>
        <v>499</v>
      </c>
      <c r="U11" s="156">
        <f>'statistika podzim 13_14'!U11</f>
        <v>9</v>
      </c>
      <c r="V11" s="43">
        <f>'statistika podzim 13_14'!V11</f>
        <v>352</v>
      </c>
      <c r="W11" s="34">
        <f>'statistika podzim 13_14'!W11</f>
        <v>163</v>
      </c>
      <c r="X11" s="27">
        <f>'statistika podzim 13_14'!X11</f>
        <v>515</v>
      </c>
      <c r="Y11" s="156">
        <f>'statistika podzim 13_14'!Y11</f>
        <v>2</v>
      </c>
      <c r="Z11" s="43">
        <f>'statistika podzim 13_14'!Z11</f>
        <v>347</v>
      </c>
      <c r="AA11" s="34">
        <f>'statistika podzim 13_14'!AA11</f>
        <v>160</v>
      </c>
      <c r="AB11" s="27">
        <f>'statistika podzim 13_14'!AB11</f>
        <v>507</v>
      </c>
      <c r="AC11" s="156">
        <f>'statistika podzim 13_14'!AC11</f>
        <v>6</v>
      </c>
      <c r="AD11" s="43"/>
      <c r="AE11" s="34"/>
      <c r="AF11" s="27"/>
      <c r="AG11" s="156"/>
      <c r="AH11" s="532"/>
      <c r="AI11" s="533"/>
      <c r="AJ11" s="284"/>
      <c r="AK11" s="193">
        <f>'statistika podzim 13_14'!AK11</f>
        <v>2101</v>
      </c>
      <c r="AL11" s="194">
        <f>'statistika podzim 13_14'!AL11</f>
        <v>1063</v>
      </c>
      <c r="AM11" s="203">
        <f>'statistika podzim 13_14'!AM11</f>
        <v>3164</v>
      </c>
      <c r="AN11" s="195">
        <f>'statistika podzim 13_14'!AN11</f>
        <v>22</v>
      </c>
    </row>
    <row r="12" spans="1:40" ht="15" customHeight="1">
      <c r="A12" s="24" t="str">
        <f>'statistika podzim 13_14'!A12</f>
        <v>8. kolo Hlubina</v>
      </c>
      <c r="B12" s="43">
        <f>'statistika podzim 13_14'!B12</f>
        <v>365</v>
      </c>
      <c r="C12" s="34">
        <f>'statistika podzim 13_14'!C12</f>
        <v>165</v>
      </c>
      <c r="D12" s="466">
        <f>'statistika podzim 13_14'!D12</f>
        <v>530</v>
      </c>
      <c r="E12" s="156">
        <f>'statistika podzim 13_14'!E12</f>
        <v>0</v>
      </c>
      <c r="F12" s="43">
        <f>'statistika podzim 13_14'!F12</f>
        <v>339</v>
      </c>
      <c r="G12" s="34">
        <f>'statistika podzim 13_14'!G12</f>
        <v>138</v>
      </c>
      <c r="H12" s="27">
        <f>'statistika podzim 13_14'!H12</f>
        <v>477</v>
      </c>
      <c r="I12" s="156">
        <f>'statistika podzim 13_14'!I12</f>
        <v>3</v>
      </c>
      <c r="J12" s="43"/>
      <c r="K12" s="34"/>
      <c r="L12" s="27"/>
      <c r="M12" s="156"/>
      <c r="N12" s="43">
        <f>'statistika podzim 13_14'!N12</f>
        <v>349</v>
      </c>
      <c r="O12" s="34">
        <f>'statistika podzim 13_14'!O12</f>
        <v>179</v>
      </c>
      <c r="P12" s="27">
        <f>'statistika podzim 13_14'!P12</f>
        <v>528</v>
      </c>
      <c r="Q12" s="156">
        <f>'statistika podzim 13_14'!Q12</f>
        <v>7</v>
      </c>
      <c r="R12" s="43"/>
      <c r="S12" s="34"/>
      <c r="T12" s="27"/>
      <c r="U12" s="156"/>
      <c r="V12" s="43">
        <f>'statistika podzim 13_14'!V12</f>
        <v>338</v>
      </c>
      <c r="W12" s="34">
        <f>'statistika podzim 13_14'!W12</f>
        <v>146</v>
      </c>
      <c r="X12" s="27">
        <f>'statistika podzim 13_14'!X12</f>
        <v>484</v>
      </c>
      <c r="Y12" s="156">
        <f>'statistika podzim 13_14'!Y12</f>
        <v>7</v>
      </c>
      <c r="Z12" s="43">
        <f>'statistika podzim 13_14'!Z12</f>
        <v>335</v>
      </c>
      <c r="AA12" s="34">
        <f>'statistika podzim 13_14'!AA12</f>
        <v>145</v>
      </c>
      <c r="AB12" s="27">
        <f>'statistika podzim 13_14'!AB12</f>
        <v>480</v>
      </c>
      <c r="AC12" s="156">
        <f>'statistika podzim 13_14'!AC12</f>
        <v>9</v>
      </c>
      <c r="AD12" s="43">
        <f>'statistika podzim 13_14'!AD12</f>
        <v>309</v>
      </c>
      <c r="AE12" s="34">
        <f>'statistika podzim 13_14'!AE12</f>
        <v>147</v>
      </c>
      <c r="AF12" s="467">
        <f>'statistika podzim 13_14'!AF12</f>
        <v>456</v>
      </c>
      <c r="AG12" s="156">
        <f>'statistika podzim 13_14'!AG12</f>
        <v>5</v>
      </c>
      <c r="AH12" s="532"/>
      <c r="AI12" s="533"/>
      <c r="AJ12" s="284"/>
      <c r="AK12" s="33">
        <f>'statistika podzim 13_14'!AK12</f>
        <v>2035</v>
      </c>
      <c r="AL12" s="34">
        <f>'statistika podzim 13_14'!AL12</f>
        <v>920</v>
      </c>
      <c r="AM12" s="27">
        <f>'statistika podzim 13_14'!AM12</f>
        <v>2955</v>
      </c>
      <c r="AN12" s="35">
        <f>'statistika podzim 13_14'!AN12</f>
        <v>31</v>
      </c>
    </row>
    <row r="13" spans="1:40" ht="15" customHeight="1">
      <c r="A13" s="36" t="str">
        <f>'statistika podzim 13_14'!A13</f>
        <v>9. kolo Přemyslovice</v>
      </c>
      <c r="B13" s="43">
        <f>'statistika podzim 13_14'!B13</f>
        <v>337</v>
      </c>
      <c r="C13" s="34">
        <f>'statistika podzim 13_14'!C13</f>
        <v>155</v>
      </c>
      <c r="D13" s="467">
        <f>'statistika podzim 13_14'!D13</f>
        <v>492</v>
      </c>
      <c r="E13" s="156">
        <f>'statistika podzim 13_14'!E13</f>
        <v>6</v>
      </c>
      <c r="F13" s="43"/>
      <c r="G13" s="34"/>
      <c r="H13" s="27"/>
      <c r="I13" s="156"/>
      <c r="J13" s="43">
        <f>'statistika podzim 13_14'!J13</f>
        <v>338</v>
      </c>
      <c r="K13" s="34">
        <f>'statistika podzim 13_14'!K13</f>
        <v>192</v>
      </c>
      <c r="L13" s="27">
        <f>'statistika podzim 13_14'!L13</f>
        <v>530</v>
      </c>
      <c r="M13" s="156">
        <f>'statistika podzim 13_14'!M13</f>
        <v>6</v>
      </c>
      <c r="N13" s="43">
        <f>'statistika podzim 13_14'!N13</f>
        <v>322</v>
      </c>
      <c r="O13" s="34">
        <f>'statistika podzim 13_14'!O13</f>
        <v>177</v>
      </c>
      <c r="P13" s="27">
        <f>'statistika podzim 13_14'!P13</f>
        <v>499</v>
      </c>
      <c r="Q13" s="156">
        <f>'statistika podzim 13_14'!Q13</f>
        <v>3</v>
      </c>
      <c r="R13" s="43">
        <f>'statistika podzim 13_14'!R13</f>
        <v>340</v>
      </c>
      <c r="S13" s="34">
        <f>'statistika podzim 13_14'!S13</f>
        <v>168</v>
      </c>
      <c r="T13" s="27">
        <f>'statistika podzim 13_14'!T13</f>
        <v>508</v>
      </c>
      <c r="U13" s="156">
        <f>'statistika podzim 13_14'!U13</f>
        <v>6</v>
      </c>
      <c r="V13" s="43">
        <f>'statistika podzim 13_14'!V13</f>
        <v>354</v>
      </c>
      <c r="W13" s="34">
        <f>'statistika podzim 13_14'!W13</f>
        <v>181</v>
      </c>
      <c r="X13" s="466">
        <f>'statistika podzim 13_14'!X13</f>
        <v>535</v>
      </c>
      <c r="Y13" s="156">
        <f>'statistika podzim 13_14'!Y13</f>
        <v>4</v>
      </c>
      <c r="Z13" s="43"/>
      <c r="AA13" s="34"/>
      <c r="AB13" s="27"/>
      <c r="AC13" s="156"/>
      <c r="AD13" s="43">
        <f>'statistika podzim 13_14'!AD13</f>
        <v>344</v>
      </c>
      <c r="AE13" s="34">
        <f>'statistika podzim 13_14'!AE13</f>
        <v>169</v>
      </c>
      <c r="AF13" s="27">
        <f>'statistika podzim 13_14'!AF13</f>
        <v>513</v>
      </c>
      <c r="AG13" s="156">
        <f>'statistika podzim 13_14'!AG13</f>
        <v>9</v>
      </c>
      <c r="AH13" s="532"/>
      <c r="AI13" s="533"/>
      <c r="AJ13" s="284"/>
      <c r="AK13" s="38">
        <f>'statistika podzim 13_14'!AK13</f>
        <v>2035</v>
      </c>
      <c r="AL13" s="39">
        <f>'statistika podzim 13_14'!AL13</f>
        <v>1042</v>
      </c>
      <c r="AM13" s="40">
        <f>'statistika podzim 13_14'!AM13</f>
        <v>3077</v>
      </c>
      <c r="AN13" s="41">
        <f>'statistika podzim 13_14'!AN13</f>
        <v>34</v>
      </c>
    </row>
    <row r="14" spans="1:40" ht="15" customHeight="1">
      <c r="A14" s="24" t="str">
        <f>'statistika podzim 13_14'!A14</f>
        <v>10. kolo Zábřeh "B"</v>
      </c>
      <c r="B14" s="43">
        <f>'statistika podzim 13_14'!B14</f>
        <v>386</v>
      </c>
      <c r="C14" s="34">
        <f>'statistika podzim 13_14'!C14</f>
        <v>176</v>
      </c>
      <c r="D14" s="27">
        <f>'statistika podzim 13_14'!D14</f>
        <v>562</v>
      </c>
      <c r="E14" s="156">
        <f>'statistika podzim 13_14'!E14</f>
        <v>7</v>
      </c>
      <c r="F14" s="43"/>
      <c r="G14" s="34"/>
      <c r="H14" s="27"/>
      <c r="I14" s="156"/>
      <c r="J14" s="43">
        <f>'statistika podzim 13_14'!J14</f>
        <v>369</v>
      </c>
      <c r="K14" s="34">
        <f>'statistika podzim 13_14'!K14</f>
        <v>178</v>
      </c>
      <c r="L14" s="27">
        <f>'statistika podzim 13_14'!L14</f>
        <v>547</v>
      </c>
      <c r="M14" s="156">
        <f>'statistika podzim 13_14'!M14</f>
        <v>4</v>
      </c>
      <c r="N14" s="43">
        <f>'statistika podzim 13_14'!N14</f>
        <v>383</v>
      </c>
      <c r="O14" s="34">
        <f>'statistika podzim 13_14'!O14</f>
        <v>181</v>
      </c>
      <c r="P14" s="27">
        <f>'statistika podzim 13_14'!P14</f>
        <v>564</v>
      </c>
      <c r="Q14" s="156">
        <f>'statistika podzim 13_14'!Q14</f>
        <v>3</v>
      </c>
      <c r="R14" s="43">
        <f>'statistika podzim 13_14'!R14</f>
        <v>383</v>
      </c>
      <c r="S14" s="34">
        <f>'statistika podzim 13_14'!S14</f>
        <v>149</v>
      </c>
      <c r="T14" s="27">
        <f>'statistika podzim 13_14'!T14</f>
        <v>532</v>
      </c>
      <c r="U14" s="156">
        <f>'statistika podzim 13_14'!U14</f>
        <v>9</v>
      </c>
      <c r="V14" s="43">
        <f>'statistika podzim 13_14'!V14</f>
        <v>373</v>
      </c>
      <c r="W14" s="34">
        <f>'statistika podzim 13_14'!W14</f>
        <v>200</v>
      </c>
      <c r="X14" s="466">
        <f>'statistika podzim 13_14'!X14</f>
        <v>573</v>
      </c>
      <c r="Y14" s="156">
        <f>'statistika podzim 13_14'!Y14</f>
        <v>7</v>
      </c>
      <c r="Z14" s="43">
        <f>'statistika podzim 13_14'!Z14</f>
        <v>340</v>
      </c>
      <c r="AA14" s="34">
        <f>'statistika podzim 13_14'!AA14</f>
        <v>178</v>
      </c>
      <c r="AB14" s="467">
        <f>'statistika podzim 13_14'!AB14</f>
        <v>518</v>
      </c>
      <c r="AC14" s="156">
        <f>'statistika podzim 13_14'!AC14</f>
        <v>2</v>
      </c>
      <c r="AD14" s="43"/>
      <c r="AE14" s="34"/>
      <c r="AF14" s="27"/>
      <c r="AG14" s="156"/>
      <c r="AH14" s="532"/>
      <c r="AI14" s="533"/>
      <c r="AJ14" s="284"/>
      <c r="AK14" s="33">
        <f>'statistika podzim 13_14'!AK14</f>
        <v>2234</v>
      </c>
      <c r="AL14" s="34">
        <f>'statistika podzim 13_14'!AL14</f>
        <v>1062</v>
      </c>
      <c r="AM14" s="27">
        <f>'statistika podzim 13_14'!AM14</f>
        <v>3296</v>
      </c>
      <c r="AN14" s="35">
        <f>'statistika podzim 13_14'!AN14</f>
        <v>32</v>
      </c>
    </row>
    <row r="15" spans="1:40" ht="15" customHeight="1" thickBot="1">
      <c r="A15" s="191" t="str">
        <f>'statistika podzim 13_14'!A15</f>
        <v>11. kolo HKK "B"</v>
      </c>
      <c r="B15" s="43">
        <f>'statistika podzim 13_14'!B15</f>
        <v>321</v>
      </c>
      <c r="C15" s="34">
        <f>'statistika podzim 13_14'!C15</f>
        <v>156</v>
      </c>
      <c r="D15" s="467">
        <f>'statistika podzim 13_14'!D15</f>
        <v>477</v>
      </c>
      <c r="E15" s="156">
        <f>'statistika podzim 13_14'!E15</f>
        <v>8</v>
      </c>
      <c r="F15" s="43">
        <f>'statistika podzim 13_14'!F15</f>
        <v>348</v>
      </c>
      <c r="G15" s="34">
        <f>'statistika podzim 13_14'!G15</f>
        <v>193</v>
      </c>
      <c r="H15" s="466">
        <f>'statistika podzim 13_14'!H15</f>
        <v>541</v>
      </c>
      <c r="I15" s="156">
        <f>'statistika podzim 13_14'!I15</f>
        <v>6</v>
      </c>
      <c r="J15" s="157">
        <f>'statistika podzim 13_14'!J15</f>
        <v>350</v>
      </c>
      <c r="K15" s="158">
        <f>'statistika podzim 13_14'!K15</f>
        <v>168</v>
      </c>
      <c r="L15" s="47">
        <f>'statistika podzim 13_14'!L15</f>
        <v>518</v>
      </c>
      <c r="M15" s="159">
        <f>'statistika podzim 13_14'!M15</f>
        <v>7</v>
      </c>
      <c r="N15" s="157">
        <f>'statistika podzim 13_14'!N15</f>
        <v>357</v>
      </c>
      <c r="O15" s="158">
        <f>'statistika podzim 13_14'!O15</f>
        <v>172</v>
      </c>
      <c r="P15" s="47">
        <f>'statistika podzim 13_14'!P15</f>
        <v>529</v>
      </c>
      <c r="Q15" s="159">
        <f>'statistika podzim 13_14'!Q15</f>
        <v>3</v>
      </c>
      <c r="R15" s="43" t="str">
        <f>'statistika podzim 13_14'!R15</f>
        <v>168 *</v>
      </c>
      <c r="S15" s="34" t="str">
        <f>'statistika podzim 13_14'!S15</f>
        <v>79 *</v>
      </c>
      <c r="T15" s="27" t="str">
        <f>'statistika podzim 13_14'!T15</f>
        <v>247 *</v>
      </c>
      <c r="U15" s="156" t="str">
        <f>'statistika podzim 13_14'!U15</f>
        <v>4 *</v>
      </c>
      <c r="V15" s="43" t="str">
        <f>'statistika podzim 13_14'!V15</f>
        <v>170 *</v>
      </c>
      <c r="W15" s="34" t="str">
        <f>'statistika podzim 13_14'!W15</f>
        <v>75 *</v>
      </c>
      <c r="X15" s="27" t="str">
        <f>'statistika podzim 13_14'!X15</f>
        <v>245 *</v>
      </c>
      <c r="Y15" s="156" t="str">
        <f>'statistika podzim 13_14'!Y15</f>
        <v>5 *</v>
      </c>
      <c r="Z15" s="43" t="str">
        <f>'statistika podzim 13_14'!Z15</f>
        <v>187**</v>
      </c>
      <c r="AA15" s="34" t="str">
        <f>'statistika podzim 13_14'!AA15</f>
        <v>87**</v>
      </c>
      <c r="AB15" s="27" t="str">
        <f>'statistika podzim 13_14'!AB15</f>
        <v>274**</v>
      </c>
      <c r="AC15" s="156" t="str">
        <f>'statistika podzim 13_14'!AC15</f>
        <v>0 **</v>
      </c>
      <c r="AD15" s="43" t="str">
        <f>'statistika podzim 13_14'!AD15</f>
        <v>157**</v>
      </c>
      <c r="AE15" s="34" t="str">
        <f>'statistika podzim 13_14'!AE15</f>
        <v>87**</v>
      </c>
      <c r="AF15" s="27" t="str">
        <f>'statistika podzim 13_14'!AF15</f>
        <v>243**</v>
      </c>
      <c r="AG15" s="156" t="str">
        <f>'statistika podzim 13_14'!AG15</f>
        <v>2 **</v>
      </c>
      <c r="AH15" s="532"/>
      <c r="AI15" s="533"/>
      <c r="AJ15" s="284"/>
      <c r="AK15" s="193">
        <f>'statistika podzim 13_14'!AK15</f>
        <v>2057</v>
      </c>
      <c r="AL15" s="194">
        <f>'statistika podzim 13_14'!AL15</f>
        <v>1017</v>
      </c>
      <c r="AM15" s="203">
        <f>'statistika podzim 13_14'!AM15</f>
        <v>3074</v>
      </c>
      <c r="AN15" s="195">
        <f>'statistika podzim 13_14'!AN15</f>
        <v>35</v>
      </c>
    </row>
    <row r="16" spans="1:40" ht="15" customHeight="1">
      <c r="A16" s="192" t="str">
        <f>'statistika jaro 13_14'!A5</f>
        <v>12. kolo Slavičín</v>
      </c>
      <c r="B16" s="154">
        <f>'statistika jaro 13_14'!B5:AN5</f>
        <v>350</v>
      </c>
      <c r="C16" s="22">
        <f>'statistika jaro 13_14'!C5:AO5</f>
        <v>180</v>
      </c>
      <c r="D16" s="17">
        <f>'statistika jaro 13_14'!D5:AP5</f>
        <v>530</v>
      </c>
      <c r="E16" s="22">
        <f>'statistika jaro 13_14'!E5:AQ5</f>
        <v>1</v>
      </c>
      <c r="F16" s="154" t="str">
        <f>'statistika jaro 13_14'!F5:AR5</f>
        <v>166 *</v>
      </c>
      <c r="G16" s="22" t="str">
        <f>'statistika jaro 13_14'!G5:AS5</f>
        <v>81 *</v>
      </c>
      <c r="H16" s="17" t="str">
        <f>'statistika jaro 13_14'!H5:AT5</f>
        <v>247 *</v>
      </c>
      <c r="I16" s="155" t="str">
        <f>'statistika jaro 13_14'!I5:AU5</f>
        <v>3 *</v>
      </c>
      <c r="J16" s="154" t="str">
        <f>'statistika jaro 13_14'!J5:AV5</f>
        <v>158 *</v>
      </c>
      <c r="K16" s="22" t="str">
        <f>'statistika jaro 13_14'!K5:AW5</f>
        <v>76 *</v>
      </c>
      <c r="L16" s="17" t="str">
        <f>'statistika jaro 13_14'!L5:AX5</f>
        <v>234 *</v>
      </c>
      <c r="M16" s="155" t="str">
        <f>'statistika jaro 13_14'!M5:AY5</f>
        <v>2 *</v>
      </c>
      <c r="N16" s="154">
        <f>'statistika jaro 13_14'!N5:AZ5</f>
        <v>357</v>
      </c>
      <c r="O16" s="22">
        <f>'statistika jaro 13_14'!O5:BA5</f>
        <v>182</v>
      </c>
      <c r="P16" s="465">
        <f>'statistika jaro 13_14'!P5:BB5</f>
        <v>539</v>
      </c>
      <c r="Q16" s="155">
        <f>'statistika jaro 13_14'!Q5:BC5</f>
        <v>4</v>
      </c>
      <c r="R16" s="154" t="str">
        <f>'statistika jaro 13_14'!R5:BD5</f>
        <v>194**</v>
      </c>
      <c r="S16" s="22" t="str">
        <f>'statistika jaro 13_14'!S5:BE5</f>
        <v>87**</v>
      </c>
      <c r="T16" s="17" t="str">
        <f>'statistika jaro 13_14'!T5:BF5</f>
        <v>281**</v>
      </c>
      <c r="U16" s="22" t="str">
        <f>'statistika jaro 13_14'!U5:BG5</f>
        <v>4 **</v>
      </c>
      <c r="V16" s="154">
        <f>'statistika jaro 13_14'!V5:BH5</f>
        <v>340</v>
      </c>
      <c r="W16" s="22">
        <f>'statistika jaro 13_14'!W5:BI5</f>
        <v>157</v>
      </c>
      <c r="X16" s="468">
        <f>'statistika jaro 13_14'!X5:BJ5</f>
        <v>497</v>
      </c>
      <c r="Y16" s="22">
        <f>'statistika jaro 13_14'!Y5:BK5</f>
        <v>2</v>
      </c>
      <c r="Z16" s="154">
        <f>'statistika jaro 13_14'!Z5:BL5</f>
        <v>355</v>
      </c>
      <c r="AA16" s="22">
        <f>'statistika jaro 13_14'!AA5:BM5</f>
        <v>175</v>
      </c>
      <c r="AB16" s="17">
        <f>'statistika jaro 13_14'!AB5:BN5</f>
        <v>530</v>
      </c>
      <c r="AC16" s="22">
        <f>'statistika jaro 13_14'!AC5:BO5</f>
        <v>3</v>
      </c>
      <c r="AD16" s="154" t="str">
        <f>'statistika jaro 13_14'!AD5:BP5</f>
        <v>190**</v>
      </c>
      <c r="AE16" s="22" t="str">
        <f>'statistika jaro 13_14'!AE5:BQ5</f>
        <v>92**</v>
      </c>
      <c r="AF16" s="17" t="str">
        <f>'statistika jaro 13_14'!AF5:BR5</f>
        <v>282**</v>
      </c>
      <c r="AG16" s="22" t="str">
        <f>'statistika jaro 13_14'!AG5:BS5</f>
        <v>0 **</v>
      </c>
      <c r="AH16" s="590"/>
      <c r="AI16" s="620"/>
      <c r="AJ16" s="286"/>
      <c r="AK16" s="389">
        <f>'statistika jaro 13_14'!AK5:BW5</f>
        <v>2110</v>
      </c>
      <c r="AL16" s="197">
        <f>'statistika jaro 13_14'!AL5:BX5</f>
        <v>1030</v>
      </c>
      <c r="AM16" s="198">
        <f>'statistika jaro 13_14'!AM5:BY5</f>
        <v>3140</v>
      </c>
      <c r="AN16" s="390">
        <f>'statistika jaro 13_14'!AN5:BZ5</f>
        <v>19</v>
      </c>
    </row>
    <row r="17" spans="1:40" ht="15" customHeight="1">
      <c r="A17" s="24" t="str">
        <f>'statistika jaro 13_14'!A6</f>
        <v>13. kolo Bohumín</v>
      </c>
      <c r="B17" s="43"/>
      <c r="C17" s="34"/>
      <c r="D17" s="27"/>
      <c r="E17" s="156"/>
      <c r="F17" s="43"/>
      <c r="G17" s="34"/>
      <c r="H17" s="27"/>
      <c r="I17" s="156"/>
      <c r="J17" s="43">
        <f>'statistika jaro 13_14'!J6:AV6</f>
        <v>350</v>
      </c>
      <c r="K17" s="34">
        <f>'statistika jaro 13_14'!K6:AW6</f>
        <v>139</v>
      </c>
      <c r="L17" s="467">
        <f>'statistika jaro 13_14'!L6:AX6</f>
        <v>489</v>
      </c>
      <c r="M17" s="156">
        <f>'statistika jaro 13_14'!M6:AY6</f>
        <v>12</v>
      </c>
      <c r="N17" s="43">
        <f>'statistika jaro 13_14'!N6:AZ6</f>
        <v>366</v>
      </c>
      <c r="O17" s="34">
        <f>'statistika jaro 13_14'!O6:BA6</f>
        <v>187</v>
      </c>
      <c r="P17" s="466">
        <f>'statistika jaro 13_14'!P6:BB6</f>
        <v>553</v>
      </c>
      <c r="Q17" s="156">
        <f>'statistika jaro 13_14'!Q6:BC6</f>
        <v>3</v>
      </c>
      <c r="R17" s="43">
        <f>'statistika jaro 13_14'!R6:BD6</f>
        <v>369</v>
      </c>
      <c r="S17" s="34">
        <f>'statistika jaro 13_14'!S6:BE6</f>
        <v>184</v>
      </c>
      <c r="T17" s="27">
        <f>'statistika jaro 13_14'!T6:BF6</f>
        <v>553</v>
      </c>
      <c r="U17" s="156">
        <f>'statistika jaro 13_14'!U6:BG6</f>
        <v>9</v>
      </c>
      <c r="V17" s="43">
        <f>'statistika jaro 13_14'!V6:BH6</f>
        <v>351</v>
      </c>
      <c r="W17" s="34">
        <f>'statistika jaro 13_14'!W6:BI6</f>
        <v>157</v>
      </c>
      <c r="X17" s="27">
        <f>'statistika jaro 13_14'!X6:BJ6</f>
        <v>508</v>
      </c>
      <c r="Y17" s="156">
        <f>'statistika jaro 13_14'!Y6:BK6</f>
        <v>12</v>
      </c>
      <c r="Z17" s="43">
        <f>'statistika jaro 13_14'!Z6:BL6</f>
        <v>348</v>
      </c>
      <c r="AA17" s="34">
        <f>'statistika jaro 13_14'!AA6:BM6</f>
        <v>162</v>
      </c>
      <c r="AB17" s="27">
        <f>'statistika jaro 13_14'!AB6:BN6</f>
        <v>510</v>
      </c>
      <c r="AC17" s="156">
        <f>'statistika jaro 13_14'!AC6:BO6</f>
        <v>7</v>
      </c>
      <c r="AD17" s="43">
        <f>'statistika jaro 13_14'!AD6:BP6</f>
        <v>372</v>
      </c>
      <c r="AE17" s="34">
        <f>'statistika jaro 13_14'!AE6:BQ6</f>
        <v>155</v>
      </c>
      <c r="AF17" s="27">
        <f>'statistika jaro 13_14'!AF6:BR6</f>
        <v>527</v>
      </c>
      <c r="AG17" s="156">
        <f>'statistika jaro 13_14'!AG6:BS6</f>
        <v>8</v>
      </c>
      <c r="AH17" s="592"/>
      <c r="AI17" s="619"/>
      <c r="AJ17" s="284"/>
      <c r="AK17" s="43">
        <f>'statistika jaro 13_14'!AK6:BW6</f>
        <v>2156</v>
      </c>
      <c r="AL17" s="34">
        <f>'statistika jaro 13_14'!AL6:BX6</f>
        <v>984</v>
      </c>
      <c r="AM17" s="27">
        <f>'statistika jaro 13_14'!AM6:BY6</f>
        <v>3140</v>
      </c>
      <c r="AN17" s="156">
        <f>'statistika jaro 13_14'!AN6:BZ6</f>
        <v>51</v>
      </c>
    </row>
    <row r="18" spans="1:40" ht="15" customHeight="1">
      <c r="A18" s="191" t="str">
        <f>'statistika jaro 13_14'!A7</f>
        <v>14. kolo Michálkovice</v>
      </c>
      <c r="B18" s="43">
        <f>'statistika jaro 13_14'!B7:AN7</f>
        <v>338</v>
      </c>
      <c r="C18" s="34">
        <f>'statistika jaro 13_14'!C7:AO7</f>
        <v>197</v>
      </c>
      <c r="D18" s="27">
        <f>'statistika jaro 13_14'!D7:AP7</f>
        <v>535</v>
      </c>
      <c r="E18" s="156">
        <f>'statistika jaro 13_14'!E7:AQ7</f>
        <v>2</v>
      </c>
      <c r="F18" s="43">
        <f>'statistika jaro 13_14'!F7:AR7</f>
        <v>358</v>
      </c>
      <c r="G18" s="34">
        <f>'statistika jaro 13_14'!G7:AS7</f>
        <v>161</v>
      </c>
      <c r="H18" s="27">
        <f>'statistika jaro 13_14'!H7:AT7</f>
        <v>519</v>
      </c>
      <c r="I18" s="156">
        <f>'statistika jaro 13_14'!I7:AU7</f>
        <v>3</v>
      </c>
      <c r="J18" s="43"/>
      <c r="K18" s="34"/>
      <c r="L18" s="27"/>
      <c r="M18" s="156"/>
      <c r="N18" s="43">
        <f>'statistika jaro 13_14'!N7:AZ7</f>
        <v>337</v>
      </c>
      <c r="O18" s="34">
        <f>'statistika jaro 13_14'!O7:BA7</f>
        <v>206</v>
      </c>
      <c r="P18" s="466">
        <f>'statistika jaro 13_14'!P7:BB7</f>
        <v>543</v>
      </c>
      <c r="Q18" s="156">
        <f>'statistika jaro 13_14'!Q7:BC7</f>
        <v>3</v>
      </c>
      <c r="R18" s="43">
        <f>'statistika jaro 13_14'!R7:BD7</f>
        <v>367</v>
      </c>
      <c r="S18" s="34">
        <f>'statistika jaro 13_14'!S7:BE7</f>
        <v>135</v>
      </c>
      <c r="T18" s="27">
        <f>'statistika jaro 13_14'!T7:BF7</f>
        <v>502</v>
      </c>
      <c r="U18" s="156">
        <f>'statistika jaro 13_14'!U7:BG7</f>
        <v>7</v>
      </c>
      <c r="V18" s="43" t="str">
        <f>'statistika jaro 13_14'!V7:BH7</f>
        <v>170**</v>
      </c>
      <c r="W18" s="34" t="str">
        <f>'statistika jaro 13_14'!W7:BI7</f>
        <v>74**</v>
      </c>
      <c r="X18" s="27" t="str">
        <f>'statistika jaro 13_14'!X7:BJ7</f>
        <v>244**</v>
      </c>
      <c r="Y18" s="156" t="str">
        <f>'statistika jaro 13_14'!Y7:BK7</f>
        <v>6 **</v>
      </c>
      <c r="Z18" s="43">
        <f>'statistika jaro 13_14'!Z7:BL7</f>
        <v>333</v>
      </c>
      <c r="AA18" s="34">
        <f>'statistika jaro 13_14'!AA7:BM7</f>
        <v>197</v>
      </c>
      <c r="AB18" s="27">
        <f>'statistika jaro 13_14'!AB7:BN7</f>
        <v>530</v>
      </c>
      <c r="AC18" s="156">
        <f>'statistika jaro 13_14'!AC7:BO7</f>
        <v>1</v>
      </c>
      <c r="AD18" s="43" t="str">
        <f>'statistika jaro 13_14'!AD7:BP7</f>
        <v>177 *</v>
      </c>
      <c r="AE18" s="34" t="str">
        <f>'statistika jaro 13_14'!AE7:BQ7</f>
        <v>62 *</v>
      </c>
      <c r="AF18" s="27" t="str">
        <f>'statistika jaro 13_14'!AF7:BR7</f>
        <v>239 *</v>
      </c>
      <c r="AG18" s="156" t="str">
        <f>'statistika jaro 13_14'!AG7:BS7</f>
        <v>5 *</v>
      </c>
      <c r="AH18" s="592"/>
      <c r="AI18" s="619"/>
      <c r="AJ18" s="284"/>
      <c r="AK18" s="287">
        <f>'statistika jaro 13_14'!AK7:BW7</f>
        <v>2080</v>
      </c>
      <c r="AL18" s="194">
        <f>'statistika jaro 13_14'!AL7:BX7</f>
        <v>1032</v>
      </c>
      <c r="AM18" s="203">
        <f>'statistika jaro 13_14'!AM7:BY7</f>
        <v>3112</v>
      </c>
      <c r="AN18" s="288">
        <f>'statistika jaro 13_14'!AN7:BZ7</f>
        <v>27</v>
      </c>
    </row>
    <row r="19" spans="1:40" ht="15" customHeight="1">
      <c r="A19" s="191" t="str">
        <f>'statistika jaro 13_14'!A8</f>
        <v>15. kolo SKK Ostrava</v>
      </c>
      <c r="B19" s="43">
        <f>'statistika jaro 13_14'!B8:AN8</f>
        <v>363</v>
      </c>
      <c r="C19" s="34">
        <f>'statistika jaro 13_14'!C8:AO8</f>
        <v>211</v>
      </c>
      <c r="D19" s="455">
        <f>'statistika jaro 13_14'!D8:AP8</f>
        <v>574</v>
      </c>
      <c r="E19" s="156">
        <f>'statistika jaro 13_14'!E8:AQ8</f>
        <v>1</v>
      </c>
      <c r="F19" s="43">
        <f>'statistika jaro 13_14'!F8:AR8</f>
        <v>333</v>
      </c>
      <c r="G19" s="34">
        <f>'statistika jaro 13_14'!G8:AS8</f>
        <v>178</v>
      </c>
      <c r="H19" s="27">
        <f>'statistika jaro 13_14'!H8:AT8</f>
        <v>511</v>
      </c>
      <c r="I19" s="156">
        <f>'statistika jaro 13_14'!I8:AU8</f>
        <v>5</v>
      </c>
      <c r="J19" s="43">
        <f>'statistika jaro 13_14'!J8:AV8</f>
        <v>345</v>
      </c>
      <c r="K19" s="34">
        <f>'statistika jaro 13_14'!K8:AW8</f>
        <v>167</v>
      </c>
      <c r="L19" s="27">
        <f>'statistika jaro 13_14'!L8:AX8</f>
        <v>512</v>
      </c>
      <c r="M19" s="156">
        <f>'statistika jaro 13_14'!M8:AY8</f>
        <v>5</v>
      </c>
      <c r="N19" s="43">
        <f>'statistika jaro 13_14'!N8:AZ8</f>
        <v>382</v>
      </c>
      <c r="O19" s="34">
        <f>'statistika jaro 13_14'!O8:BA8</f>
        <v>165</v>
      </c>
      <c r="P19" s="27">
        <f>'statistika jaro 13_14'!P8:BB8</f>
        <v>547</v>
      </c>
      <c r="Q19" s="156">
        <f>'statistika jaro 13_14'!Q8:BC8</f>
        <v>2</v>
      </c>
      <c r="R19" s="43">
        <f>'statistika jaro 13_14'!R8:BD8</f>
        <v>377</v>
      </c>
      <c r="S19" s="34">
        <f>'statistika jaro 13_14'!S8:BE8</f>
        <v>161</v>
      </c>
      <c r="T19" s="27">
        <f>'statistika jaro 13_14'!T8:BF8</f>
        <v>538</v>
      </c>
      <c r="U19" s="156">
        <f>'statistika jaro 13_14'!U8:BG8</f>
        <v>3</v>
      </c>
      <c r="V19" s="43" t="str">
        <f>'statistika jaro 13_14'!V8:BH8</f>
        <v>159 *</v>
      </c>
      <c r="W19" s="34" t="str">
        <f>'statistika jaro 13_14'!W8:BI8</f>
        <v>80 *</v>
      </c>
      <c r="X19" s="27" t="str">
        <f>'statistika jaro 13_14'!X8:BJ8</f>
        <v>239 *</v>
      </c>
      <c r="Y19" s="156" t="str">
        <f>'statistika jaro 13_14'!Y8:BK8</f>
        <v>1 *</v>
      </c>
      <c r="Z19" s="43"/>
      <c r="AA19" s="34"/>
      <c r="AB19" s="27"/>
      <c r="AC19" s="156"/>
      <c r="AD19" s="43" t="str">
        <f>'statistika jaro 13_14'!AD8:BP8</f>
        <v>176**</v>
      </c>
      <c r="AE19" s="34" t="str">
        <f>'statistika jaro 13_14'!AE8:BQ8</f>
        <v>67**</v>
      </c>
      <c r="AF19" s="27" t="str">
        <f>'statistika jaro 13_14'!AF8:BR8</f>
        <v>243**</v>
      </c>
      <c r="AG19" s="156" t="str">
        <f>'statistika jaro 13_14'!AG8:BS8</f>
        <v>3 **</v>
      </c>
      <c r="AH19" s="592"/>
      <c r="AI19" s="619"/>
      <c r="AJ19" s="284"/>
      <c r="AK19" s="287">
        <f>'statistika jaro 13_14'!AK8:BW8</f>
        <v>2135</v>
      </c>
      <c r="AL19" s="194">
        <f>'statistika jaro 13_14'!AL8:BX8</f>
        <v>1029</v>
      </c>
      <c r="AM19" s="203">
        <f>'statistika jaro 13_14'!AM8:BY8</f>
        <v>3164</v>
      </c>
      <c r="AN19" s="288">
        <f>'statistika jaro 13_14'!AN8:BZ8</f>
        <v>20</v>
      </c>
    </row>
    <row r="20" spans="1:40" ht="15" customHeight="1">
      <c r="A20" s="24" t="str">
        <f>'statistika jaro 13_14'!A9</f>
        <v>16. kolo Šumperk</v>
      </c>
      <c r="B20" s="43">
        <f>'statistika jaro 13_14'!B9:AN9</f>
        <v>374</v>
      </c>
      <c r="C20" s="34">
        <f>'statistika jaro 13_14'!C9:AO9</f>
        <v>184</v>
      </c>
      <c r="D20" s="455">
        <f>'statistika jaro 13_14'!D9:AP9</f>
        <v>558</v>
      </c>
      <c r="E20" s="156">
        <f>'statistika jaro 13_14'!E9:AQ9</f>
        <v>2</v>
      </c>
      <c r="F20" s="43"/>
      <c r="G20" s="34"/>
      <c r="H20" s="27"/>
      <c r="I20" s="156"/>
      <c r="J20" s="43" t="str">
        <f>'statistika jaro 13_14'!J9:AV9</f>
        <v>154 *</v>
      </c>
      <c r="K20" s="34" t="str">
        <f>'statistika jaro 13_14'!K9:AW9</f>
        <v>90 *</v>
      </c>
      <c r="L20" s="27" t="str">
        <f>'statistika jaro 13_14'!L9:AX9</f>
        <v>244 *</v>
      </c>
      <c r="M20" s="156" t="str">
        <f>'statistika jaro 13_14'!M9:AY9</f>
        <v>2 *</v>
      </c>
      <c r="N20" s="43">
        <f>'statistika jaro 13_14'!N9:AZ9</f>
        <v>385</v>
      </c>
      <c r="O20" s="34">
        <f>'statistika jaro 13_14'!O9:BA9</f>
        <v>170</v>
      </c>
      <c r="P20" s="27">
        <f>'statistika jaro 13_14'!P9:BB9</f>
        <v>555</v>
      </c>
      <c r="Q20" s="156">
        <f>'statistika jaro 13_14'!Q9:BC9</f>
        <v>5</v>
      </c>
      <c r="R20" s="43">
        <f>'statistika jaro 13_14'!R9:BD9</f>
        <v>375</v>
      </c>
      <c r="S20" s="34">
        <f>'statistika jaro 13_14'!S9:BE9</f>
        <v>173</v>
      </c>
      <c r="T20" s="27">
        <f>'statistika jaro 13_14'!T9:BF9</f>
        <v>548</v>
      </c>
      <c r="U20" s="156">
        <f>'statistika jaro 13_14'!U9:BG9</f>
        <v>9</v>
      </c>
      <c r="V20" s="43">
        <f>'statistika jaro 13_14'!V9:BH9</f>
        <v>358</v>
      </c>
      <c r="W20" s="34">
        <f>'statistika jaro 13_14'!W9:BI9</f>
        <v>160</v>
      </c>
      <c r="X20" s="27">
        <f>'statistika jaro 13_14'!X9:BJ9</f>
        <v>518</v>
      </c>
      <c r="Y20" s="156">
        <f>'statistika jaro 13_14'!Y9:BK9</f>
        <v>9</v>
      </c>
      <c r="Z20" s="43">
        <f>'statistika jaro 13_14'!Z9:BL9</f>
        <v>355</v>
      </c>
      <c r="AA20" s="34">
        <f>'statistika jaro 13_14'!AA9:BM9</f>
        <v>147</v>
      </c>
      <c r="AB20" s="27">
        <f>'statistika jaro 13_14'!AB9:BN9</f>
        <v>502</v>
      </c>
      <c r="AC20" s="156">
        <f>'statistika jaro 13_14'!AC9:BO9</f>
        <v>2</v>
      </c>
      <c r="AD20" s="43" t="str">
        <f>'statistika jaro 13_14'!AD9:BP9</f>
        <v>180**</v>
      </c>
      <c r="AE20" s="34" t="str">
        <f>'statistika jaro 13_14'!AE9:BQ9</f>
        <v>61**</v>
      </c>
      <c r="AF20" s="27" t="str">
        <f>'statistika jaro 13_14'!AF9:BR9</f>
        <v>241**</v>
      </c>
      <c r="AG20" s="156" t="str">
        <f>'statistika jaro 13_14'!AG9:BS9</f>
        <v>5 **</v>
      </c>
      <c r="AH20" s="592"/>
      <c r="AI20" s="619"/>
      <c r="AJ20" s="284"/>
      <c r="AK20" s="33">
        <f>'statistika jaro 13_14'!AK9:BW9</f>
        <v>2181</v>
      </c>
      <c r="AL20" s="34">
        <f>'statistika jaro 13_14'!AL9:BX9</f>
        <v>985</v>
      </c>
      <c r="AM20" s="27">
        <f>'statistika jaro 13_14'!AM9:BY9</f>
        <v>3166</v>
      </c>
      <c r="AN20" s="35">
        <f>'statistika jaro 13_14'!AN9:BZ9</f>
        <v>34</v>
      </c>
    </row>
    <row r="21" spans="1:40" ht="15" customHeight="1">
      <c r="A21" s="191" t="str">
        <f>'statistika jaro 13_14'!A10</f>
        <v>17. kolo Přerov "B"</v>
      </c>
      <c r="B21" s="43">
        <f>'statistika jaro 13_14'!B10:AN10</f>
        <v>358</v>
      </c>
      <c r="C21" s="34">
        <f>'statistika jaro 13_14'!C10:AO10</f>
        <v>202</v>
      </c>
      <c r="D21" s="455">
        <f>'statistika jaro 13_14'!D10:AP10</f>
        <v>560</v>
      </c>
      <c r="E21" s="156">
        <f>'statistika jaro 13_14'!E10:AQ10</f>
        <v>4</v>
      </c>
      <c r="F21" s="43">
        <f>'statistika jaro 13_14'!F10:AR10</f>
        <v>370</v>
      </c>
      <c r="G21" s="34">
        <f>'statistika jaro 13_14'!G10:AS10</f>
        <v>161</v>
      </c>
      <c r="H21" s="27">
        <f>'statistika jaro 13_14'!H10:AT10</f>
        <v>531</v>
      </c>
      <c r="I21" s="156">
        <f>'statistika jaro 13_14'!I10:AU10</f>
        <v>7</v>
      </c>
      <c r="J21" s="43">
        <f>'statistika jaro 13_14'!J10:AV10</f>
        <v>354</v>
      </c>
      <c r="K21" s="34">
        <f>'statistika jaro 13_14'!K10:AW10</f>
        <v>173</v>
      </c>
      <c r="L21" s="27">
        <f>'statistika jaro 13_14'!L10:AX10</f>
        <v>527</v>
      </c>
      <c r="M21" s="156">
        <f>'statistika jaro 13_14'!M10:AY10</f>
        <v>3</v>
      </c>
      <c r="N21" s="43">
        <f>'statistika jaro 13_14'!N10:AZ10</f>
        <v>346</v>
      </c>
      <c r="O21" s="34">
        <f>'statistika jaro 13_14'!O10:BA10</f>
        <v>164</v>
      </c>
      <c r="P21" s="439">
        <f>'statistika jaro 13_14'!P10:BB10</f>
        <v>510</v>
      </c>
      <c r="Q21" s="156">
        <f>'statistika jaro 13_14'!Q10:BC10</f>
        <v>4</v>
      </c>
      <c r="R21" s="43">
        <f>'statistika jaro 13_14'!R10:BD10</f>
        <v>342</v>
      </c>
      <c r="S21" s="34">
        <f>'statistika jaro 13_14'!S10:BE10</f>
        <v>179</v>
      </c>
      <c r="T21" s="27">
        <f>'statistika jaro 13_14'!T10:BF10</f>
        <v>521</v>
      </c>
      <c r="U21" s="156">
        <f>'statistika jaro 13_14'!U10:BG10</f>
        <v>3</v>
      </c>
      <c r="V21" s="43">
        <f>'statistika jaro 13_14'!V10:BH10</f>
        <v>348</v>
      </c>
      <c r="W21" s="34">
        <f>'statistika jaro 13_14'!W10:BI10</f>
        <v>180</v>
      </c>
      <c r="X21" s="27">
        <f>'statistika jaro 13_14'!X10:BJ10</f>
        <v>528</v>
      </c>
      <c r="Y21" s="156">
        <f>'statistika jaro 13_14'!Y10:BK10</f>
        <v>2</v>
      </c>
      <c r="Z21" s="43"/>
      <c r="AA21" s="34"/>
      <c r="AB21" s="27"/>
      <c r="AC21" s="156"/>
      <c r="AD21" s="43"/>
      <c r="AE21" s="34"/>
      <c r="AF21" s="27"/>
      <c r="AG21" s="156"/>
      <c r="AH21" s="592"/>
      <c r="AI21" s="619"/>
      <c r="AJ21" s="284"/>
      <c r="AK21" s="287">
        <f>'statistika jaro 13_14'!AK10:BW10</f>
        <v>2118</v>
      </c>
      <c r="AL21" s="194">
        <f>'statistika jaro 13_14'!AL10:BX10</f>
        <v>1059</v>
      </c>
      <c r="AM21" s="203">
        <f>'statistika jaro 13_14'!AM10:BY10</f>
        <v>3177</v>
      </c>
      <c r="AN21" s="288">
        <f>'statistika jaro 13_14'!AN10:BZ10</f>
        <v>23</v>
      </c>
    </row>
    <row r="22" spans="1:40" ht="15" customHeight="1">
      <c r="A22" s="24" t="str">
        <f>'statistika jaro 13_14'!A11</f>
        <v>18. kolo Krnov</v>
      </c>
      <c r="B22" s="43">
        <f>'statistika jaro 13_14'!B11:AN11</f>
        <v>347</v>
      </c>
      <c r="C22" s="34">
        <f>'statistika jaro 13_14'!C11:AO11</f>
        <v>190</v>
      </c>
      <c r="D22" s="27">
        <f>'statistika jaro 13_14'!D11:AP11</f>
        <v>537</v>
      </c>
      <c r="E22" s="156">
        <f>'statistika jaro 13_14'!E11:AQ11</f>
        <v>5</v>
      </c>
      <c r="F22" s="43"/>
      <c r="G22" s="34"/>
      <c r="H22" s="27"/>
      <c r="I22" s="156"/>
      <c r="J22" s="43">
        <f>'statistika jaro 13_14'!J11:AV11</f>
        <v>335</v>
      </c>
      <c r="K22" s="34">
        <f>'statistika jaro 13_14'!K11:AW11</f>
        <v>180</v>
      </c>
      <c r="L22" s="439">
        <f>'statistika jaro 13_14'!L11:AX11</f>
        <v>515</v>
      </c>
      <c r="M22" s="156">
        <f>'statistika jaro 13_14'!M11:AY11</f>
        <v>3</v>
      </c>
      <c r="N22" s="43">
        <f>'statistika jaro 13_14'!N11:AZ11</f>
        <v>364</v>
      </c>
      <c r="O22" s="34">
        <f>'statistika jaro 13_14'!O11:BA11</f>
        <v>193</v>
      </c>
      <c r="P22" s="472">
        <f>'statistika jaro 13_14'!P11:BB11</f>
        <v>557</v>
      </c>
      <c r="Q22" s="156">
        <f>'statistika jaro 13_14'!Q11:BC11</f>
        <v>5</v>
      </c>
      <c r="R22" s="43">
        <f>'statistika jaro 13_14'!R11:BD11</f>
        <v>355</v>
      </c>
      <c r="S22" s="34">
        <f>'statistika jaro 13_14'!S11:BE11</f>
        <v>169</v>
      </c>
      <c r="T22" s="27">
        <f>'statistika jaro 13_14'!T11:BF11</f>
        <v>524</v>
      </c>
      <c r="U22" s="156">
        <f>'statistika jaro 13_14'!U11:BG11</f>
        <v>6</v>
      </c>
      <c r="V22" s="43">
        <f>'statistika jaro 13_14'!V11:BH11</f>
        <v>364</v>
      </c>
      <c r="W22" s="34">
        <f>'statistika jaro 13_14'!W11:BI11</f>
        <v>174</v>
      </c>
      <c r="X22" s="27">
        <f>'statistika jaro 13_14'!X11:BJ11</f>
        <v>538</v>
      </c>
      <c r="Y22" s="156">
        <f>'statistika jaro 13_14'!Y11:BK11</f>
        <v>6</v>
      </c>
      <c r="Z22" s="43"/>
      <c r="AA22" s="34"/>
      <c r="AB22" s="27"/>
      <c r="AC22" s="156"/>
      <c r="AD22" s="43">
        <f>'statistika jaro 13_14'!AD11:BP11</f>
        <v>345</v>
      </c>
      <c r="AE22" s="34">
        <f>'statistika jaro 13_14'!AE11:BQ11</f>
        <v>182</v>
      </c>
      <c r="AF22" s="27">
        <f>'statistika jaro 13_14'!AF11:BR11</f>
        <v>527</v>
      </c>
      <c r="AG22" s="156">
        <f>'statistika jaro 13_14'!AG11:BS11</f>
        <v>7</v>
      </c>
      <c r="AH22" s="592"/>
      <c r="AI22" s="619"/>
      <c r="AJ22" s="284"/>
      <c r="AK22" s="43">
        <f>'statistika jaro 13_14'!AK11:BW11</f>
        <v>2110</v>
      </c>
      <c r="AL22" s="34">
        <f>'statistika jaro 13_14'!AL11:BX11</f>
        <v>1088</v>
      </c>
      <c r="AM22" s="27">
        <f>'statistika jaro 13_14'!AM11:BY11</f>
        <v>3198</v>
      </c>
      <c r="AN22" s="156">
        <f>'statistika jaro 13_14'!AN11:BZ11</f>
        <v>32</v>
      </c>
    </row>
    <row r="23" spans="1:40" ht="15" customHeight="1">
      <c r="A23" s="191" t="str">
        <f>'statistika jaro 13_14'!A12</f>
        <v>19. kolo Hlubina</v>
      </c>
      <c r="B23" s="43">
        <f>'statistika jaro 13_14'!B12:AN12</f>
        <v>341</v>
      </c>
      <c r="C23" s="34">
        <f>'statistika jaro 13_14'!C12:AO12</f>
        <v>195</v>
      </c>
      <c r="D23" s="27">
        <f>'statistika jaro 13_14'!D12:AP12</f>
        <v>536</v>
      </c>
      <c r="E23" s="156">
        <f>'statistika jaro 13_14'!E12:AQ12</f>
        <v>3</v>
      </c>
      <c r="F23" s="43">
        <f>'statistika jaro 13_14'!F12:AR12</f>
        <v>364</v>
      </c>
      <c r="G23" s="34">
        <f>'statistika jaro 13_14'!G12:AS12</f>
        <v>198</v>
      </c>
      <c r="H23" s="473">
        <f>'statistika jaro 13_14'!H12:AT12</f>
        <v>562</v>
      </c>
      <c r="I23" s="156">
        <f>'statistika jaro 13_14'!I12:AU12</f>
        <v>3</v>
      </c>
      <c r="J23" s="43"/>
      <c r="K23" s="34"/>
      <c r="L23" s="27"/>
      <c r="M23" s="156"/>
      <c r="N23" s="43">
        <f>'statistika jaro 13_14'!N12:AZ12</f>
        <v>360</v>
      </c>
      <c r="O23" s="34">
        <f>'statistika jaro 13_14'!O12:BA12</f>
        <v>185</v>
      </c>
      <c r="P23" s="27">
        <f>'statistika jaro 13_14'!P12:BB12</f>
        <v>545</v>
      </c>
      <c r="Q23" s="156">
        <f>'statistika jaro 13_14'!Q12:BC12</f>
        <v>6</v>
      </c>
      <c r="R23" s="43">
        <f>'statistika jaro 13_14'!R12:BD12</f>
        <v>366</v>
      </c>
      <c r="S23" s="34">
        <f>'statistika jaro 13_14'!S12:BE12</f>
        <v>160</v>
      </c>
      <c r="T23" s="27">
        <f>'statistika jaro 13_14'!T12:BF12</f>
        <v>526</v>
      </c>
      <c r="U23" s="156">
        <f>'statistika jaro 13_14'!U12:BG12</f>
        <v>4</v>
      </c>
      <c r="V23" s="43">
        <f>'statistika jaro 13_14'!V12:BH12</f>
        <v>345</v>
      </c>
      <c r="W23" s="34">
        <f>'statistika jaro 13_14'!W12:BI12</f>
        <v>167</v>
      </c>
      <c r="X23" s="27">
        <f>'statistika jaro 13_14'!X12:BJ12</f>
        <v>512</v>
      </c>
      <c r="Y23" s="156">
        <f>'statistika jaro 13_14'!Y12:BK12</f>
        <v>9</v>
      </c>
      <c r="Z23" s="43"/>
      <c r="AA23" s="34"/>
      <c r="AB23" s="27"/>
      <c r="AC23" s="156"/>
      <c r="AD23" s="43">
        <f>'statistika jaro 13_14'!AD12:BP12</f>
        <v>347</v>
      </c>
      <c r="AE23" s="34">
        <f>'statistika jaro 13_14'!AE12:BQ12</f>
        <v>153</v>
      </c>
      <c r="AF23" s="467">
        <f>'statistika jaro 13_14'!AF12:BR12</f>
        <v>500</v>
      </c>
      <c r="AG23" s="156">
        <f>'statistika jaro 13_14'!AG12:BS12</f>
        <v>4</v>
      </c>
      <c r="AH23" s="592"/>
      <c r="AI23" s="619"/>
      <c r="AJ23" s="284"/>
      <c r="AK23" s="287">
        <f>'statistika jaro 13_14'!AK12:BW12</f>
        <v>2123</v>
      </c>
      <c r="AL23" s="194">
        <f>'statistika jaro 13_14'!AL12:BX12</f>
        <v>1058</v>
      </c>
      <c r="AM23" s="203">
        <f>'statistika jaro 13_14'!AM12:BY12</f>
        <v>3181</v>
      </c>
      <c r="AN23" s="288">
        <f>'statistika jaro 13_14'!AN12:BZ12</f>
        <v>29</v>
      </c>
    </row>
    <row r="24" spans="1:40" ht="15" customHeight="1">
      <c r="A24" s="24" t="str">
        <f>'statistika jaro 13_14'!A13</f>
        <v>20. kolo Přemyslovice</v>
      </c>
      <c r="B24" s="43">
        <f>'statistika jaro 13_14'!B13:AN13</f>
        <v>358</v>
      </c>
      <c r="C24" s="34">
        <f>'statistika jaro 13_14'!C13:AO13</f>
        <v>178</v>
      </c>
      <c r="D24" s="27">
        <f>'statistika jaro 13_14'!D13:AP13</f>
        <v>536</v>
      </c>
      <c r="E24" s="156">
        <f>'statistika jaro 13_14'!E13:AQ13</f>
        <v>3</v>
      </c>
      <c r="F24" s="43" t="str">
        <f>'statistika jaro 13_14'!F13:AR13</f>
        <v>266 *</v>
      </c>
      <c r="G24" s="34" t="str">
        <f>'statistika jaro 13_14'!G13:AS13</f>
        <v>114 *</v>
      </c>
      <c r="H24" s="27" t="str">
        <f>'statistika jaro 13_14'!H13:AT13</f>
        <v>380 *</v>
      </c>
      <c r="I24" s="156" t="str">
        <f>'statistika jaro 13_14'!I13:AU13</f>
        <v>8 *</v>
      </c>
      <c r="J24" s="43" t="str">
        <f>'statistika jaro 13_14'!J13:AV13</f>
        <v>80 **</v>
      </c>
      <c r="K24" s="34" t="str">
        <f>'statistika jaro 13_14'!K13:AW13</f>
        <v>44 **</v>
      </c>
      <c r="L24" s="27" t="str">
        <f>'statistika jaro 13_14'!L13:AX13</f>
        <v>124**</v>
      </c>
      <c r="M24" s="156" t="str">
        <f>'statistika jaro 13_14'!M13:AY13</f>
        <v>1 **</v>
      </c>
      <c r="N24" s="43">
        <f>'statistika jaro 13_14'!N13:AZ13</f>
        <v>329</v>
      </c>
      <c r="O24" s="34">
        <f>'statistika jaro 13_14'!O13:BA13</f>
        <v>165</v>
      </c>
      <c r="P24" s="27">
        <f>'statistika jaro 13_14'!P13:BB13</f>
        <v>494</v>
      </c>
      <c r="Q24" s="156">
        <f>'statistika jaro 13_14'!Q13:BC13</f>
        <v>4</v>
      </c>
      <c r="R24" s="43">
        <f>'statistika jaro 13_14'!R13:BD13</f>
        <v>329</v>
      </c>
      <c r="S24" s="34">
        <f>'statistika jaro 13_14'!S13:BE13</f>
        <v>152</v>
      </c>
      <c r="T24" s="439">
        <f>'statistika jaro 13_14'!T13:BF13</f>
        <v>481</v>
      </c>
      <c r="U24" s="156">
        <f>'statistika jaro 13_14'!U13:BG13</f>
        <v>8</v>
      </c>
      <c r="V24" s="43">
        <f>'statistika jaro 13_14'!V13:BH13</f>
        <v>366</v>
      </c>
      <c r="W24" s="34">
        <f>'statistika jaro 13_14'!W13:BI13</f>
        <v>181</v>
      </c>
      <c r="X24" s="455">
        <f>'statistika jaro 13_14'!X13:BJ13</f>
        <v>547</v>
      </c>
      <c r="Y24" s="156">
        <f>'statistika jaro 13_14'!Y13:BK13</f>
        <v>3</v>
      </c>
      <c r="Z24" s="43">
        <f>'statistika jaro 13_14'!Z13:BL13</f>
        <v>366</v>
      </c>
      <c r="AA24" s="34">
        <f>'statistika jaro 13_14'!AA13:BM13</f>
        <v>180</v>
      </c>
      <c r="AB24" s="27">
        <f>'statistika jaro 13_14'!AB13:BN13</f>
        <v>546</v>
      </c>
      <c r="AC24" s="156">
        <f>'statistika jaro 13_14'!AC13:BO13</f>
        <v>3</v>
      </c>
      <c r="AD24" s="43"/>
      <c r="AE24" s="34"/>
      <c r="AF24" s="27"/>
      <c r="AG24" s="156"/>
      <c r="AH24" s="592"/>
      <c r="AI24" s="619"/>
      <c r="AJ24" s="284"/>
      <c r="AK24" s="43">
        <f>'statistika jaro 13_14'!AK13:BW13</f>
        <v>2094</v>
      </c>
      <c r="AL24" s="34">
        <f>'statistika jaro 13_14'!AL13:BX13</f>
        <v>1014</v>
      </c>
      <c r="AM24" s="27">
        <f>'statistika jaro 13_14'!AM13:BY13</f>
        <v>3108</v>
      </c>
      <c r="AN24" s="156">
        <f>'statistika jaro 13_14'!AN13:BZ13</f>
        <v>30</v>
      </c>
    </row>
    <row r="25" spans="1:40" ht="15" customHeight="1">
      <c r="A25" s="191" t="str">
        <f>'statistika jaro 13_14'!A14</f>
        <v>21. kolo Zábřeh "B"</v>
      </c>
      <c r="B25" s="43">
        <f>'statistika jaro 13_14'!B14:AN14</f>
        <v>354</v>
      </c>
      <c r="C25" s="34">
        <f>'statistika jaro 13_14'!C14:AO14</f>
        <v>176</v>
      </c>
      <c r="D25" s="27">
        <f>'statistika jaro 13_14'!D14:AP14</f>
        <v>530</v>
      </c>
      <c r="E25" s="156">
        <f>'statistika jaro 13_14'!E14:AQ14</f>
        <v>3</v>
      </c>
      <c r="F25" s="43">
        <f>'statistika jaro 13_14'!F14:AR14</f>
        <v>365</v>
      </c>
      <c r="G25" s="34">
        <f>'statistika jaro 13_14'!G14:AS14</f>
        <v>221</v>
      </c>
      <c r="H25" s="455">
        <f>'statistika jaro 13_14'!H14:AT14</f>
        <v>586</v>
      </c>
      <c r="I25" s="156">
        <f>'statistika jaro 13_14'!I14:AU14</f>
        <v>0</v>
      </c>
      <c r="J25" s="43">
        <f>'statistika jaro 13_14'!J14:AV14</f>
        <v>340</v>
      </c>
      <c r="K25" s="34">
        <f>'statistika jaro 13_14'!K14:AW14</f>
        <v>159</v>
      </c>
      <c r="L25" s="27">
        <f>'statistika jaro 13_14'!L14:AX14</f>
        <v>499</v>
      </c>
      <c r="M25" s="156">
        <f>'statistika jaro 13_14'!M14:AY14</f>
        <v>8</v>
      </c>
      <c r="N25" s="43">
        <f>'statistika jaro 13_14'!N14:AZ14</f>
        <v>338</v>
      </c>
      <c r="O25" s="34">
        <f>'statistika jaro 13_14'!O14:BA14</f>
        <v>161</v>
      </c>
      <c r="P25" s="27">
        <f>'statistika jaro 13_14'!P14:BB14</f>
        <v>499</v>
      </c>
      <c r="Q25" s="156">
        <f>'statistika jaro 13_14'!Q14:BC14</f>
        <v>1</v>
      </c>
      <c r="R25" s="43">
        <f>'statistika jaro 13_14'!R14:BD14</f>
        <v>343</v>
      </c>
      <c r="S25" s="34">
        <f>'statistika jaro 13_14'!S14:BE14</f>
        <v>156</v>
      </c>
      <c r="T25" s="467">
        <f>'statistika jaro 13_14'!T14:BF14</f>
        <v>499</v>
      </c>
      <c r="U25" s="156">
        <f>'statistika jaro 13_14'!U14:BG14</f>
        <v>1</v>
      </c>
      <c r="V25" s="43">
        <f>'statistika jaro 13_14'!V14:BH14</f>
        <v>340</v>
      </c>
      <c r="W25" s="34">
        <f>'statistika jaro 13_14'!W14:BI14</f>
        <v>181</v>
      </c>
      <c r="X25" s="27">
        <f>'statistika jaro 13_14'!X14:BJ14</f>
        <v>521</v>
      </c>
      <c r="Y25" s="156">
        <f>'statistika jaro 13_14'!Y14:BK14</f>
        <v>4</v>
      </c>
      <c r="Z25" s="43"/>
      <c r="AA25" s="34"/>
      <c r="AB25" s="27"/>
      <c r="AC25" s="156"/>
      <c r="AD25" s="43"/>
      <c r="AE25" s="34"/>
      <c r="AF25" s="27"/>
      <c r="AG25" s="156"/>
      <c r="AH25" s="592"/>
      <c r="AI25" s="619"/>
      <c r="AJ25" s="284"/>
      <c r="AK25" s="287">
        <f>'statistika jaro 13_14'!AK14:BW14</f>
        <v>2080</v>
      </c>
      <c r="AL25" s="194">
        <f>'statistika jaro 13_14'!AL14:BX14</f>
        <v>1054</v>
      </c>
      <c r="AM25" s="203">
        <f>'statistika jaro 13_14'!AM14:BY14</f>
        <v>3134</v>
      </c>
      <c r="AN25" s="288">
        <f>'statistika jaro 13_14'!AN14:BZ14</f>
        <v>21</v>
      </c>
    </row>
    <row r="26" spans="1:40" ht="15" customHeight="1" thickBot="1">
      <c r="A26" s="24" t="str">
        <f>'statistika jaro 13_14'!A15</f>
        <v>22. kolo HKK "B"</v>
      </c>
      <c r="B26" s="43">
        <f>'statistika jaro 13_14'!B15:AN15</f>
        <v>373</v>
      </c>
      <c r="C26" s="34">
        <f>'statistika jaro 13_14'!C15:AO15</f>
        <v>228</v>
      </c>
      <c r="D26" s="455">
        <f>'statistika jaro 13_14'!D15:AP15</f>
        <v>601</v>
      </c>
      <c r="E26" s="156">
        <f>'statistika jaro 13_14'!E15:AQ15</f>
        <v>2</v>
      </c>
      <c r="F26" s="43"/>
      <c r="G26" s="34"/>
      <c r="H26" s="27"/>
      <c r="I26" s="156"/>
      <c r="J26" s="43">
        <f>'statistika jaro 13_14'!J15:AV15</f>
        <v>373</v>
      </c>
      <c r="K26" s="34">
        <f>'statistika jaro 13_14'!K15:AW15</f>
        <v>182</v>
      </c>
      <c r="L26" s="27">
        <f>'statistika jaro 13_14'!L15:AX15</f>
        <v>555</v>
      </c>
      <c r="M26" s="156">
        <f>'statistika jaro 13_14'!M15:AY15</f>
        <v>6</v>
      </c>
      <c r="N26" s="43" t="str">
        <f>'statistika jaro 13_14'!N15:AZ15</f>
        <v>179 *</v>
      </c>
      <c r="O26" s="34" t="str">
        <f>'statistika jaro 13_14'!O15:BA15</f>
        <v>59 *</v>
      </c>
      <c r="P26" s="27" t="str">
        <f>'statistika jaro 13_14'!P15:BB15</f>
        <v>238 *</v>
      </c>
      <c r="Q26" s="156" t="str">
        <f>'statistika jaro 13_14'!Q15:BC15</f>
        <v>3 *</v>
      </c>
      <c r="R26" s="43" t="str">
        <f>'statistika jaro 13_14'!R15:BD15</f>
        <v>180**</v>
      </c>
      <c r="S26" s="34" t="str">
        <f>'statistika jaro 13_14'!S15:BE15</f>
        <v>79**</v>
      </c>
      <c r="T26" s="27" t="str">
        <f>'statistika jaro 13_14'!T15:BF15</f>
        <v>259**</v>
      </c>
      <c r="U26" s="156" t="str">
        <f>'statistika jaro 13_14'!U15:BG15</f>
        <v>1 **</v>
      </c>
      <c r="V26" s="43">
        <f>'statistika jaro 13_14'!V15:BH15</f>
        <v>362</v>
      </c>
      <c r="W26" s="34">
        <f>'statistika jaro 13_14'!W15:BI15</f>
        <v>171</v>
      </c>
      <c r="X26" s="27">
        <f>'statistika jaro 13_14'!X15:BJ15</f>
        <v>533</v>
      </c>
      <c r="Y26" s="156">
        <f>'statistika jaro 13_14'!Y15:BK15</f>
        <v>8</v>
      </c>
      <c r="Z26" s="43">
        <f>'statistika jaro 13_14'!Z15:BL15</f>
        <v>378</v>
      </c>
      <c r="AA26" s="34">
        <f>'statistika jaro 13_14'!AA15:BM15</f>
        <v>181</v>
      </c>
      <c r="AB26" s="27">
        <f>'statistika jaro 13_14'!AB15:BN15</f>
        <v>559</v>
      </c>
      <c r="AC26" s="156">
        <f>'statistika jaro 13_14'!AC15:BO15</f>
        <v>5</v>
      </c>
      <c r="AD26" s="43">
        <f>'statistika jaro 13_14'!AD15:BP15</f>
        <v>367</v>
      </c>
      <c r="AE26" s="34">
        <f>'statistika jaro 13_14'!AE15:BQ15</f>
        <v>163</v>
      </c>
      <c r="AF26" s="27">
        <f>'statistika jaro 13_14'!AF15:BR15</f>
        <v>530</v>
      </c>
      <c r="AG26" s="156">
        <f>'statistika jaro 13_14'!AG15:BS15</f>
        <v>8</v>
      </c>
      <c r="AH26" s="592"/>
      <c r="AI26" s="619"/>
      <c r="AJ26" s="385"/>
      <c r="AK26" s="43">
        <f>'statistika jaro 13_14'!AK15:BW15</f>
        <v>2212</v>
      </c>
      <c r="AL26" s="34">
        <f>'statistika jaro 13_14'!AL15:BX15</f>
        <v>1063</v>
      </c>
      <c r="AM26" s="27">
        <f>'statistika jaro 13_14'!AM15:BY15</f>
        <v>3275</v>
      </c>
      <c r="AN26" s="156">
        <f>'statistika jaro 13_14'!AN15:BZ15</f>
        <v>33</v>
      </c>
    </row>
    <row r="27" spans="1:40" ht="15" customHeight="1">
      <c r="A27" s="54" t="s">
        <v>21</v>
      </c>
      <c r="B27" s="299">
        <f>AVERAGE(B5:B26)</f>
        <v>355.4</v>
      </c>
      <c r="C27" s="300">
        <f>AVERAGE(C5:C26)</f>
        <v>183.95</v>
      </c>
      <c r="D27" s="57">
        <f>AVERAGE(D5:D26)</f>
        <v>539.35</v>
      </c>
      <c r="E27" s="387">
        <f>AVERAGE(E5:E26)</f>
        <v>3.7</v>
      </c>
      <c r="F27" s="299">
        <f aca="true" t="shared" si="0" ref="F27:AG27">AVERAGE(F5:F26)</f>
        <v>352.6363636363636</v>
      </c>
      <c r="G27" s="300">
        <f t="shared" si="0"/>
        <v>175.72727272727272</v>
      </c>
      <c r="H27" s="57">
        <f t="shared" si="0"/>
        <v>528.3636363636364</v>
      </c>
      <c r="I27" s="387">
        <f t="shared" si="0"/>
        <v>4.2727272727272725</v>
      </c>
      <c r="J27" s="299">
        <f t="shared" si="0"/>
        <v>348.3</v>
      </c>
      <c r="K27" s="300">
        <f t="shared" si="0"/>
        <v>165.4</v>
      </c>
      <c r="L27" s="57">
        <f t="shared" si="0"/>
        <v>513.7</v>
      </c>
      <c r="M27" s="387">
        <f t="shared" si="0"/>
        <v>7.2</v>
      </c>
      <c r="N27" s="299">
        <f t="shared" si="0"/>
        <v>355.45</v>
      </c>
      <c r="O27" s="300">
        <f t="shared" si="0"/>
        <v>173.8</v>
      </c>
      <c r="P27" s="57">
        <f t="shared" si="0"/>
        <v>529.25</v>
      </c>
      <c r="Q27" s="387">
        <f t="shared" si="0"/>
        <v>4</v>
      </c>
      <c r="R27" s="299">
        <f t="shared" si="0"/>
        <v>356.1111111111111</v>
      </c>
      <c r="S27" s="300">
        <f t="shared" si="0"/>
        <v>161.11111111111111</v>
      </c>
      <c r="T27" s="57">
        <f t="shared" si="0"/>
        <v>517.2222222222222</v>
      </c>
      <c r="U27" s="387">
        <f t="shared" si="0"/>
        <v>6.611111111111111</v>
      </c>
      <c r="V27" s="299">
        <f t="shared" si="0"/>
        <v>349.8421052631579</v>
      </c>
      <c r="W27" s="300">
        <f t="shared" si="0"/>
        <v>169.21052631578948</v>
      </c>
      <c r="X27" s="57">
        <f t="shared" si="0"/>
        <v>519.0526315789474</v>
      </c>
      <c r="Y27" s="387">
        <f t="shared" si="0"/>
        <v>6.473684210526316</v>
      </c>
      <c r="Z27" s="299">
        <f t="shared" si="0"/>
        <v>351.9230769230769</v>
      </c>
      <c r="AA27" s="300">
        <f t="shared" si="0"/>
        <v>171.15384615384616</v>
      </c>
      <c r="AB27" s="57">
        <f t="shared" si="0"/>
        <v>523.0769230769231</v>
      </c>
      <c r="AC27" s="387">
        <f t="shared" si="0"/>
        <v>4.153846153846154</v>
      </c>
      <c r="AD27" s="299">
        <f t="shared" si="0"/>
        <v>349.77777777777777</v>
      </c>
      <c r="AE27" s="300">
        <f t="shared" si="0"/>
        <v>159.22222222222223</v>
      </c>
      <c r="AF27" s="57">
        <f t="shared" si="0"/>
        <v>509</v>
      </c>
      <c r="AG27" s="388">
        <f t="shared" si="0"/>
        <v>6.333333333333333</v>
      </c>
      <c r="AH27" s="568"/>
      <c r="AI27" s="569"/>
      <c r="AJ27" s="569"/>
      <c r="AK27" s="299">
        <f>AVERAGE(AK7:AK26)</f>
        <v>2113</v>
      </c>
      <c r="AL27" s="300">
        <f>AVERAGE(AL7:AL26)</f>
        <v>1020.75</v>
      </c>
      <c r="AM27" s="57">
        <f>AVERAGE(AM7:AM26)</f>
        <v>3133.75</v>
      </c>
      <c r="AN27" s="388">
        <f>AVERAGE(AN7:AN26)</f>
        <v>31.95</v>
      </c>
    </row>
    <row r="28" spans="1:40" ht="15" customHeight="1">
      <c r="A28" s="62" t="s">
        <v>22</v>
      </c>
      <c r="B28" s="301">
        <f aca="true" t="shared" si="1" ref="B28:I28">AVERAGE(AVERAGE(B8,B12),AVERAGE(B6,B9,B11,B13,B15,B16,B18,B19,B21,B23,B24,B25),B5,B10,B14,B20,B22,B26)</f>
        <v>361.09375</v>
      </c>
      <c r="C28" s="302">
        <f t="shared" si="1"/>
        <v>187.54166666666669</v>
      </c>
      <c r="D28" s="65">
        <f t="shared" si="1"/>
        <v>548.6354166666667</v>
      </c>
      <c r="E28" s="303">
        <f t="shared" si="1"/>
        <v>4.052083333333333</v>
      </c>
      <c r="F28" s="301">
        <f t="shared" si="1"/>
        <v>350.05555555555554</v>
      </c>
      <c r="G28" s="302">
        <f t="shared" si="1"/>
        <v>163.38888888888889</v>
      </c>
      <c r="H28" s="65">
        <f t="shared" si="1"/>
        <v>513.4444444444445</v>
      </c>
      <c r="I28" s="303">
        <f t="shared" si="1"/>
        <v>4.166666666666666</v>
      </c>
      <c r="J28" s="301">
        <f>AVERAGE(AVERAGE(J6,J9,J11,J13,J15,J16,J18,J19,J21,J23,J24,J25),J5,J17,J10,J14,J20,J22,J26)</f>
        <v>350.23333333333335</v>
      </c>
      <c r="K28" s="302">
        <f>AVERAGE(AVERAGE(K6,K9,K11,K13,K15,K16,K18,K19,K21,K23,K24,K25),K5,K17,K10,K14,K20,K22,K26)</f>
        <v>161.13333333333333</v>
      </c>
      <c r="L28" s="65">
        <f>AVERAGE(AVERAGE(L6,L9,L11,L13,L15,L16,L18,L19,L21,L23,L24,L25),L5,L17,L10,L14,L20,L22,L26)</f>
        <v>511.3666666666666</v>
      </c>
      <c r="M28" s="303">
        <f>AVERAGE(AVERAGE(M6,M9,M11,M13,M15,M16,M18,M19,M21,M23,M24,M25),M5,M17,M10,M14,M20,M22,M26)</f>
        <v>8.133333333333333</v>
      </c>
      <c r="N28" s="301">
        <f aca="true" t="shared" si="2" ref="N28:AG28">AVERAGE(AVERAGE(N7,N17),AVERAGE(N8,N12),AVERAGE(N6,N9,N11,N13,N15,N16,N18,N19,N21,N23,N24,N25),N5,N10,N14,N20,N22,N26)</f>
        <v>365.67045454545456</v>
      </c>
      <c r="O28" s="302">
        <f t="shared" si="2"/>
        <v>168.67613636363637</v>
      </c>
      <c r="P28" s="65">
        <f t="shared" si="2"/>
        <v>534.3465909090909</v>
      </c>
      <c r="Q28" s="303">
        <f t="shared" si="2"/>
        <v>4.670454545454545</v>
      </c>
      <c r="R28" s="301">
        <f t="shared" si="2"/>
        <v>357.675</v>
      </c>
      <c r="S28" s="302">
        <f t="shared" si="2"/>
        <v>160.65</v>
      </c>
      <c r="T28" s="65">
        <f t="shared" si="2"/>
        <v>518.325</v>
      </c>
      <c r="U28" s="303">
        <f t="shared" si="2"/>
        <v>7.6875</v>
      </c>
      <c r="V28" s="301">
        <f t="shared" si="2"/>
        <v>353.41975308641975</v>
      </c>
      <c r="W28" s="302">
        <f t="shared" si="2"/>
        <v>165.94444444444446</v>
      </c>
      <c r="X28" s="65">
        <f t="shared" si="2"/>
        <v>519.3641975308642</v>
      </c>
      <c r="Y28" s="303">
        <f t="shared" si="2"/>
        <v>8.055555555555555</v>
      </c>
      <c r="Z28" s="302">
        <f t="shared" si="2"/>
        <v>353.7875</v>
      </c>
      <c r="AA28" s="302">
        <f t="shared" si="2"/>
        <v>169.8625</v>
      </c>
      <c r="AB28" s="65">
        <f t="shared" si="2"/>
        <v>523.65</v>
      </c>
      <c r="AC28" s="302">
        <f t="shared" si="2"/>
        <v>4.2375</v>
      </c>
      <c r="AD28" s="301">
        <f t="shared" si="2"/>
        <v>351.3666666666667</v>
      </c>
      <c r="AE28" s="302">
        <f t="shared" si="2"/>
        <v>161.96666666666667</v>
      </c>
      <c r="AF28" s="65">
        <f t="shared" si="2"/>
        <v>513.3333333333334</v>
      </c>
      <c r="AG28" s="303">
        <f t="shared" si="2"/>
        <v>6.5666666666666655</v>
      </c>
      <c r="AH28" s="570"/>
      <c r="AI28" s="571"/>
      <c r="AJ28" s="571"/>
      <c r="AK28" s="301">
        <f>AVERAGE(AVERAGE(AK7,AK22),AVERAGE(AK11,AK26),AVERAGE(AK15,AK14,AK6,AK13,AK12,AK16,AK18,AK19,AK21,AK23,AK24,AK25),AK9,AK8,AK5,AK10,AK17,AK20)</f>
        <v>2119.6388888888887</v>
      </c>
      <c r="AL28" s="302">
        <f>AVERAGE(AVERAGE(AL7,AL22),AVERAGE(AL11,AL26),AVERAGE(AL15,AL14,AL6,AL13,AL12,AL16,AL18,AL19,AL21,AL23,AL24,AL25),AL9,AL8,AL5,AL10,AL17,AL20)</f>
        <v>1001.1388888888889</v>
      </c>
      <c r="AM28" s="65">
        <f>AVERAGE(AVERAGE(AM7,AM22),AVERAGE(AM11,AM26),AVERAGE(AM15,AM14,AM6,AM13,AM12,AM16,AM18,AM19,AM21,AM23,AM24,AM25),AM9,AM8,AM5,AM10,AM17,AM20)</f>
        <v>3120.777777777778</v>
      </c>
      <c r="AN28" s="303">
        <f>AVERAGE(AVERAGE(AN7,AN22),AVERAGE(AN11,AN26),AVERAGE(AN15,AN14,AN6,AN13,AN12,AN16,AN18,AN19,AN21,AN23,AN24,AN25),AN9,AN8,AN5,AN10,AN17,AN20)</f>
        <v>37.851851851851855</v>
      </c>
    </row>
    <row r="29" spans="1:40" ht="15" customHeight="1">
      <c r="A29" s="70" t="s">
        <v>23</v>
      </c>
      <c r="B29" s="304">
        <f>AVERAGE(B6,B9,B11,B13,B15,B16,B18,B19,B21,B23,B25)</f>
        <v>350.09090909090907</v>
      </c>
      <c r="C29" s="305">
        <f aca="true" t="shared" si="3" ref="C29:AG29">AVERAGE(C6,C9,C11,C13,C15,C16,C18,C19,C21,C23,C25)</f>
        <v>184.36363636363637</v>
      </c>
      <c r="D29" s="73">
        <f t="shared" si="3"/>
        <v>534.4545454545455</v>
      </c>
      <c r="E29" s="306">
        <f t="shared" si="3"/>
        <v>3.4545454545454546</v>
      </c>
      <c r="F29" s="304">
        <f t="shared" si="3"/>
        <v>354.1111111111111</v>
      </c>
      <c r="G29" s="305">
        <f t="shared" si="3"/>
        <v>182.77777777777777</v>
      </c>
      <c r="H29" s="73">
        <f t="shared" si="3"/>
        <v>536.8888888888889</v>
      </c>
      <c r="I29" s="306">
        <f t="shared" si="3"/>
        <v>4.333333333333333</v>
      </c>
      <c r="J29" s="304">
        <f t="shared" si="3"/>
        <v>345.4</v>
      </c>
      <c r="K29" s="305">
        <f t="shared" si="3"/>
        <v>171.8</v>
      </c>
      <c r="L29" s="73">
        <f t="shared" si="3"/>
        <v>517.2</v>
      </c>
      <c r="M29" s="306">
        <f t="shared" si="3"/>
        <v>5.8</v>
      </c>
      <c r="N29" s="304">
        <f t="shared" si="3"/>
        <v>348.1</v>
      </c>
      <c r="O29" s="305">
        <f t="shared" si="3"/>
        <v>179.2</v>
      </c>
      <c r="P29" s="73">
        <f t="shared" si="3"/>
        <v>527.3</v>
      </c>
      <c r="Q29" s="306">
        <f t="shared" si="3"/>
        <v>3.3</v>
      </c>
      <c r="R29" s="304">
        <f t="shared" si="3"/>
        <v>356.6666666666667</v>
      </c>
      <c r="S29" s="305">
        <f t="shared" si="3"/>
        <v>162.77777777777777</v>
      </c>
      <c r="T29" s="73">
        <f t="shared" si="3"/>
        <v>519.4444444444445</v>
      </c>
      <c r="U29" s="306">
        <f t="shared" si="3"/>
        <v>4.666666666666667</v>
      </c>
      <c r="V29" s="304">
        <f t="shared" si="3"/>
        <v>345.5</v>
      </c>
      <c r="W29" s="305">
        <f t="shared" si="3"/>
        <v>174.25</v>
      </c>
      <c r="X29" s="73">
        <f t="shared" si="3"/>
        <v>519.75</v>
      </c>
      <c r="Y29" s="306">
        <f t="shared" si="3"/>
        <v>4.125</v>
      </c>
      <c r="Z29" s="304">
        <f t="shared" si="3"/>
        <v>344.5</v>
      </c>
      <c r="AA29" s="305">
        <f t="shared" si="3"/>
        <v>176.75</v>
      </c>
      <c r="AB29" s="73">
        <f t="shared" si="3"/>
        <v>521.25</v>
      </c>
      <c r="AC29" s="306">
        <f t="shared" si="3"/>
        <v>3.5</v>
      </c>
      <c r="AD29" s="304">
        <f t="shared" si="3"/>
        <v>346.3333333333333</v>
      </c>
      <c r="AE29" s="305">
        <f t="shared" si="3"/>
        <v>158.33333333333334</v>
      </c>
      <c r="AF29" s="73">
        <f t="shared" si="3"/>
        <v>504.6666666666667</v>
      </c>
      <c r="AG29" s="306">
        <f t="shared" si="3"/>
        <v>6.333333333333333</v>
      </c>
      <c r="AH29" s="570"/>
      <c r="AI29" s="571"/>
      <c r="AJ29" s="571"/>
      <c r="AK29" s="304">
        <f>AVERAGE(AK15,AK14,AK6,AK13,AK12,AK16,AK18,AK19,AK21,AK23,AK24,AK25)</f>
        <v>2102.75</v>
      </c>
      <c r="AL29" s="305">
        <f>AVERAGE(AL15,AL14,AL6,AL13,AL12,AL16,AL18,AL19,AL21,AL23,AL24,AL25)</f>
        <v>1028.75</v>
      </c>
      <c r="AM29" s="73">
        <f>AVERAGE(AM15,AM14,AM6,AM13,AM12,AM16,AM18,AM19,AM21,AM23,AM24,AM25)</f>
        <v>3131.5</v>
      </c>
      <c r="AN29" s="306">
        <f>AVERAGE(AN15,AN14,AN6,AN13,AN12,AN16,AN18,AN19,AN21,AN23,AN24,AN25)</f>
        <v>27.666666666666668</v>
      </c>
    </row>
    <row r="30" spans="1:40" ht="15" customHeight="1" thickBot="1">
      <c r="A30" s="78" t="s">
        <v>58</v>
      </c>
      <c r="B30" s="310">
        <f aca="true" t="shared" si="4" ref="B30:I30">AVERAGE(AVERAGE(B8,B12),B5,B10,B14,B20,B22,B24,B26)</f>
        <v>362</v>
      </c>
      <c r="C30" s="311">
        <f t="shared" si="4"/>
        <v>186.8125</v>
      </c>
      <c r="D30" s="85">
        <f t="shared" si="4"/>
        <v>548.8125</v>
      </c>
      <c r="E30" s="312">
        <f t="shared" si="4"/>
        <v>4</v>
      </c>
      <c r="F30" s="310">
        <f t="shared" si="4"/>
        <v>346</v>
      </c>
      <c r="G30" s="311">
        <f t="shared" si="4"/>
        <v>144</v>
      </c>
      <c r="H30" s="85">
        <f t="shared" si="4"/>
        <v>490</v>
      </c>
      <c r="I30" s="312">
        <f t="shared" si="4"/>
        <v>4</v>
      </c>
      <c r="J30" s="310">
        <f>AVERAGE(J5,J10,J14,J17,J20,J22,J24,J26)</f>
        <v>351.2</v>
      </c>
      <c r="K30" s="311">
        <f>AVERAGE(K5,K10,K14,K17,K20,K22,K24,K26)</f>
        <v>159</v>
      </c>
      <c r="L30" s="85">
        <f>AVERAGE(L5,L10,L14,L17,L20,L22,L24,L26)</f>
        <v>510.2</v>
      </c>
      <c r="M30" s="312">
        <f>AVERAGE(M5,M10,M14,M17,M20,M22,M24,M26)</f>
        <v>8.6</v>
      </c>
      <c r="N30" s="310">
        <f aca="true" t="shared" si="5" ref="N30:AG30">AVERAGE(AVERAGE(N7,N17),AVERAGE(N8,N12),N5,N10,N14,N20,N22,N24,N26)</f>
        <v>363.5</v>
      </c>
      <c r="O30" s="311">
        <f t="shared" si="5"/>
        <v>167.0625</v>
      </c>
      <c r="P30" s="85">
        <f t="shared" si="5"/>
        <v>530.5625</v>
      </c>
      <c r="Q30" s="312">
        <f t="shared" si="5"/>
        <v>4.75</v>
      </c>
      <c r="R30" s="310">
        <f t="shared" si="5"/>
        <v>354.5625</v>
      </c>
      <c r="S30" s="311">
        <f t="shared" si="5"/>
        <v>159.4375</v>
      </c>
      <c r="T30" s="85">
        <f t="shared" si="5"/>
        <v>514</v>
      </c>
      <c r="U30" s="312">
        <f t="shared" si="5"/>
        <v>8.0625</v>
      </c>
      <c r="V30" s="310">
        <f t="shared" si="5"/>
        <v>355.44444444444446</v>
      </c>
      <c r="W30" s="311">
        <f t="shared" si="5"/>
        <v>166.61111111111111</v>
      </c>
      <c r="X30" s="85">
        <f t="shared" si="5"/>
        <v>522.0555555555555</v>
      </c>
      <c r="Y30" s="312">
        <f t="shared" si="5"/>
        <v>7.944444444444445</v>
      </c>
      <c r="Z30" s="310">
        <f t="shared" si="5"/>
        <v>355.9375</v>
      </c>
      <c r="AA30" s="311">
        <f t="shared" si="5"/>
        <v>170.1875</v>
      </c>
      <c r="AB30" s="85">
        <f t="shared" si="5"/>
        <v>526.125</v>
      </c>
      <c r="AC30" s="312">
        <f t="shared" si="5"/>
        <v>4.1875</v>
      </c>
      <c r="AD30" s="310">
        <f t="shared" si="5"/>
        <v>352.625</v>
      </c>
      <c r="AE30" s="311">
        <f t="shared" si="5"/>
        <v>162.875</v>
      </c>
      <c r="AF30" s="85">
        <f t="shared" si="5"/>
        <v>515.5</v>
      </c>
      <c r="AG30" s="312">
        <f t="shared" si="5"/>
        <v>6.625</v>
      </c>
      <c r="AH30" s="570"/>
      <c r="AI30" s="571"/>
      <c r="AJ30" s="571"/>
      <c r="AK30" s="310">
        <f>AVERAGE(AVERAGE(AK7,AK22),AVERAGE(AK11,AK26),AK9,AK8,AK5,AK10,AK17,AK20)</f>
        <v>2121.75</v>
      </c>
      <c r="AL30" s="311">
        <f>AVERAGE(AVERAGE(AL7,AL22),AVERAGE(AL11,AL26),AL9,AL8,AL5,AL10,AL17,AL20)</f>
        <v>997.6875</v>
      </c>
      <c r="AM30" s="85">
        <f>AVERAGE(AVERAGE(AM7,AM22),AVERAGE(AM11,AM26),AM9,AM8,AM5,AM10,AM17,AM20)</f>
        <v>3119.4375</v>
      </c>
      <c r="AN30" s="312">
        <f>AVERAGE(AVERAGE(AN7,AN22),AVERAGE(AN11,AN26),AN9,AN8,AN5,AN10,AN17,AN20)</f>
        <v>39.125</v>
      </c>
    </row>
    <row r="31" spans="1:40" ht="15" customHeight="1" thickTop="1">
      <c r="A31" s="291" t="s">
        <v>62</v>
      </c>
      <c r="B31" s="550" t="s">
        <v>109</v>
      </c>
      <c r="C31" s="551"/>
      <c r="D31" s="551"/>
      <c r="E31" s="552"/>
      <c r="F31" s="550" t="s">
        <v>57</v>
      </c>
      <c r="G31" s="551"/>
      <c r="H31" s="551"/>
      <c r="I31" s="552"/>
      <c r="J31" s="550"/>
      <c r="K31" s="551"/>
      <c r="L31" s="551"/>
      <c r="M31" s="552"/>
      <c r="N31" s="550" t="s">
        <v>70</v>
      </c>
      <c r="O31" s="551"/>
      <c r="P31" s="551"/>
      <c r="Q31" s="552"/>
      <c r="R31" s="550" t="s">
        <v>53</v>
      </c>
      <c r="S31" s="551"/>
      <c r="T31" s="551"/>
      <c r="U31" s="552"/>
      <c r="V31" s="555" t="s">
        <v>57</v>
      </c>
      <c r="W31" s="551"/>
      <c r="X31" s="551"/>
      <c r="Y31" s="552"/>
      <c r="Z31" s="555" t="s">
        <v>53</v>
      </c>
      <c r="AA31" s="551"/>
      <c r="AB31" s="551"/>
      <c r="AC31" s="552"/>
      <c r="AD31" s="555" t="s">
        <v>53</v>
      </c>
      <c r="AE31" s="551"/>
      <c r="AF31" s="551"/>
      <c r="AG31" s="552"/>
      <c r="AH31" s="570"/>
      <c r="AI31" s="571"/>
      <c r="AJ31" s="571"/>
      <c r="AK31" s="574"/>
      <c r="AL31" s="575"/>
      <c r="AM31" s="575"/>
      <c r="AN31" s="576"/>
    </row>
    <row r="32" spans="1:40" ht="15" customHeight="1" thickBot="1">
      <c r="A32" s="292" t="s">
        <v>63</v>
      </c>
      <c r="B32" s="556" t="s">
        <v>54</v>
      </c>
      <c r="C32" s="557"/>
      <c r="D32" s="557"/>
      <c r="E32" s="558"/>
      <c r="F32" s="556"/>
      <c r="G32" s="557"/>
      <c r="H32" s="557"/>
      <c r="I32" s="558"/>
      <c r="J32" s="556" t="s">
        <v>57</v>
      </c>
      <c r="K32" s="557"/>
      <c r="L32" s="557"/>
      <c r="M32" s="558"/>
      <c r="N32" s="556" t="s">
        <v>53</v>
      </c>
      <c r="O32" s="557"/>
      <c r="P32" s="557"/>
      <c r="Q32" s="558"/>
      <c r="R32" s="556" t="s">
        <v>57</v>
      </c>
      <c r="S32" s="557"/>
      <c r="T32" s="557"/>
      <c r="U32" s="558"/>
      <c r="V32" s="562" t="s">
        <v>55</v>
      </c>
      <c r="W32" s="557"/>
      <c r="X32" s="557"/>
      <c r="Y32" s="558"/>
      <c r="Z32" s="562" t="s">
        <v>53</v>
      </c>
      <c r="AA32" s="557"/>
      <c r="AB32" s="557"/>
      <c r="AC32" s="558"/>
      <c r="AD32" s="562" t="s">
        <v>57</v>
      </c>
      <c r="AE32" s="557"/>
      <c r="AF32" s="557"/>
      <c r="AG32" s="558"/>
      <c r="AH32" s="570"/>
      <c r="AI32" s="571"/>
      <c r="AJ32" s="571"/>
      <c r="AK32" s="577"/>
      <c r="AL32" s="578"/>
      <c r="AM32" s="578"/>
      <c r="AN32" s="579"/>
    </row>
    <row r="33" spans="1:40" ht="15" customHeight="1">
      <c r="A33" s="54" t="s">
        <v>24</v>
      </c>
      <c r="B33" s="563" t="s">
        <v>391</v>
      </c>
      <c r="C33" s="535"/>
      <c r="D33" s="535"/>
      <c r="E33" s="536"/>
      <c r="F33" s="563" t="s">
        <v>370</v>
      </c>
      <c r="G33" s="535"/>
      <c r="H33" s="535"/>
      <c r="I33" s="536"/>
      <c r="J33" s="563" t="s">
        <v>299</v>
      </c>
      <c r="K33" s="535"/>
      <c r="L33" s="535"/>
      <c r="M33" s="536"/>
      <c r="N33" s="563" t="s">
        <v>371</v>
      </c>
      <c r="O33" s="535"/>
      <c r="P33" s="535"/>
      <c r="Q33" s="536"/>
      <c r="R33" s="563" t="s">
        <v>372</v>
      </c>
      <c r="S33" s="535"/>
      <c r="T33" s="535"/>
      <c r="U33" s="536"/>
      <c r="V33" s="534" t="s">
        <v>393</v>
      </c>
      <c r="W33" s="535"/>
      <c r="X33" s="535"/>
      <c r="Y33" s="536"/>
      <c r="Z33" s="534" t="s">
        <v>395</v>
      </c>
      <c r="AA33" s="535"/>
      <c r="AB33" s="535"/>
      <c r="AC33" s="536"/>
      <c r="AD33" s="534" t="s">
        <v>347</v>
      </c>
      <c r="AE33" s="535"/>
      <c r="AF33" s="535"/>
      <c r="AG33" s="536"/>
      <c r="AH33" s="570"/>
      <c r="AI33" s="571"/>
      <c r="AJ33" s="571"/>
      <c r="AK33" s="577"/>
      <c r="AL33" s="578"/>
      <c r="AM33" s="578"/>
      <c r="AN33" s="579"/>
    </row>
    <row r="34" spans="1:40" ht="15" customHeight="1">
      <c r="A34" s="62" t="s">
        <v>25</v>
      </c>
      <c r="B34" s="565" t="s">
        <v>369</v>
      </c>
      <c r="C34" s="560"/>
      <c r="D34" s="560"/>
      <c r="E34" s="561"/>
      <c r="F34" s="565" t="s">
        <v>347</v>
      </c>
      <c r="G34" s="560"/>
      <c r="H34" s="560"/>
      <c r="I34" s="561"/>
      <c r="J34" s="565" t="s">
        <v>131</v>
      </c>
      <c r="K34" s="560"/>
      <c r="L34" s="560"/>
      <c r="M34" s="561"/>
      <c r="N34" s="565" t="s">
        <v>363</v>
      </c>
      <c r="O34" s="560"/>
      <c r="P34" s="560"/>
      <c r="Q34" s="561"/>
      <c r="R34" s="565" t="s">
        <v>373</v>
      </c>
      <c r="S34" s="560"/>
      <c r="T34" s="560"/>
      <c r="U34" s="561"/>
      <c r="V34" s="559" t="s">
        <v>277</v>
      </c>
      <c r="W34" s="560"/>
      <c r="X34" s="560"/>
      <c r="Y34" s="561"/>
      <c r="Z34" s="559" t="s">
        <v>278</v>
      </c>
      <c r="AA34" s="560"/>
      <c r="AB34" s="560"/>
      <c r="AC34" s="561"/>
      <c r="AD34" s="559" t="s">
        <v>317</v>
      </c>
      <c r="AE34" s="560"/>
      <c r="AF34" s="560"/>
      <c r="AG34" s="561"/>
      <c r="AH34" s="570"/>
      <c r="AI34" s="571"/>
      <c r="AJ34" s="571"/>
      <c r="AK34" s="577"/>
      <c r="AL34" s="578"/>
      <c r="AM34" s="578"/>
      <c r="AN34" s="579"/>
    </row>
    <row r="35" spans="1:40" ht="15" customHeight="1" thickBot="1">
      <c r="A35" s="92" t="s">
        <v>59</v>
      </c>
      <c r="B35" s="564" t="s">
        <v>392</v>
      </c>
      <c r="C35" s="515"/>
      <c r="D35" s="515"/>
      <c r="E35" s="516"/>
      <c r="F35" s="564" t="s">
        <v>266</v>
      </c>
      <c r="G35" s="515"/>
      <c r="H35" s="515"/>
      <c r="I35" s="516"/>
      <c r="J35" s="564" t="s">
        <v>275</v>
      </c>
      <c r="K35" s="515"/>
      <c r="L35" s="515"/>
      <c r="M35" s="516"/>
      <c r="N35" s="564" t="s">
        <v>346</v>
      </c>
      <c r="O35" s="515"/>
      <c r="P35" s="515"/>
      <c r="Q35" s="516"/>
      <c r="R35" s="564" t="s">
        <v>343</v>
      </c>
      <c r="S35" s="515"/>
      <c r="T35" s="515"/>
      <c r="U35" s="516"/>
      <c r="V35" s="514" t="s">
        <v>394</v>
      </c>
      <c r="W35" s="515"/>
      <c r="X35" s="515"/>
      <c r="Y35" s="516"/>
      <c r="Z35" s="514" t="s">
        <v>392</v>
      </c>
      <c r="AA35" s="515"/>
      <c r="AB35" s="515"/>
      <c r="AC35" s="516"/>
      <c r="AD35" s="514" t="s">
        <v>347</v>
      </c>
      <c r="AE35" s="515"/>
      <c r="AF35" s="515"/>
      <c r="AG35" s="516"/>
      <c r="AH35" s="570"/>
      <c r="AI35" s="571"/>
      <c r="AJ35" s="571"/>
      <c r="AK35" s="577"/>
      <c r="AL35" s="578"/>
      <c r="AM35" s="578"/>
      <c r="AN35" s="579"/>
    </row>
    <row r="36" spans="1:40" ht="15" customHeight="1">
      <c r="A36" s="54" t="s">
        <v>39</v>
      </c>
      <c r="B36" s="567" t="s">
        <v>112</v>
      </c>
      <c r="C36" s="521"/>
      <c r="D36" s="521"/>
      <c r="E36" s="522"/>
      <c r="F36" s="567" t="s">
        <v>57</v>
      </c>
      <c r="G36" s="521"/>
      <c r="H36" s="521"/>
      <c r="I36" s="522"/>
      <c r="J36" s="567" t="s">
        <v>53</v>
      </c>
      <c r="K36" s="521"/>
      <c r="L36" s="521"/>
      <c r="M36" s="522"/>
      <c r="N36" s="567" t="s">
        <v>54</v>
      </c>
      <c r="O36" s="521"/>
      <c r="P36" s="521"/>
      <c r="Q36" s="522"/>
      <c r="R36" s="567" t="s">
        <v>53</v>
      </c>
      <c r="S36" s="521"/>
      <c r="T36" s="521"/>
      <c r="U36" s="522"/>
      <c r="V36" s="520" t="s">
        <v>54</v>
      </c>
      <c r="W36" s="521"/>
      <c r="X36" s="521"/>
      <c r="Y36" s="522"/>
      <c r="Z36" s="520" t="s">
        <v>57</v>
      </c>
      <c r="AA36" s="521"/>
      <c r="AB36" s="521"/>
      <c r="AC36" s="522"/>
      <c r="AD36" s="520" t="s">
        <v>53</v>
      </c>
      <c r="AE36" s="521"/>
      <c r="AF36" s="521"/>
      <c r="AG36" s="522"/>
      <c r="AH36" s="570"/>
      <c r="AI36" s="571"/>
      <c r="AJ36" s="571"/>
      <c r="AK36" s="577"/>
      <c r="AL36" s="578"/>
      <c r="AM36" s="578"/>
      <c r="AN36" s="579"/>
    </row>
    <row r="37" spans="1:40" ht="15" customHeight="1" thickBot="1">
      <c r="A37" s="92" t="s">
        <v>40</v>
      </c>
      <c r="B37" s="589" t="s">
        <v>55</v>
      </c>
      <c r="C37" s="524"/>
      <c r="D37" s="524"/>
      <c r="E37" s="525"/>
      <c r="F37" s="589" t="s">
        <v>57</v>
      </c>
      <c r="G37" s="524"/>
      <c r="H37" s="524"/>
      <c r="I37" s="525"/>
      <c r="J37" s="589" t="s">
        <v>53</v>
      </c>
      <c r="K37" s="524"/>
      <c r="L37" s="524"/>
      <c r="M37" s="525"/>
      <c r="N37" s="589" t="s">
        <v>53</v>
      </c>
      <c r="O37" s="524"/>
      <c r="P37" s="524"/>
      <c r="Q37" s="525"/>
      <c r="R37" s="589" t="s">
        <v>53</v>
      </c>
      <c r="S37" s="524"/>
      <c r="T37" s="524"/>
      <c r="U37" s="525"/>
      <c r="V37" s="523" t="s">
        <v>53</v>
      </c>
      <c r="W37" s="524"/>
      <c r="X37" s="524"/>
      <c r="Y37" s="525"/>
      <c r="Z37" s="523" t="s">
        <v>57</v>
      </c>
      <c r="AA37" s="524"/>
      <c r="AB37" s="524"/>
      <c r="AC37" s="525"/>
      <c r="AD37" s="523" t="s">
        <v>53</v>
      </c>
      <c r="AE37" s="524"/>
      <c r="AF37" s="524"/>
      <c r="AG37" s="525"/>
      <c r="AH37" s="570"/>
      <c r="AI37" s="571"/>
      <c r="AJ37" s="571"/>
      <c r="AK37" s="577"/>
      <c r="AL37" s="578"/>
      <c r="AM37" s="578"/>
      <c r="AN37" s="579"/>
    </row>
    <row r="38" spans="1:40" ht="15" customHeight="1">
      <c r="A38" s="54" t="s">
        <v>41</v>
      </c>
      <c r="B38" s="567" t="s">
        <v>54</v>
      </c>
      <c r="C38" s="521"/>
      <c r="D38" s="521"/>
      <c r="E38" s="522"/>
      <c r="F38" s="567" t="s">
        <v>57</v>
      </c>
      <c r="G38" s="521"/>
      <c r="H38" s="521"/>
      <c r="I38" s="522"/>
      <c r="J38" s="567" t="s">
        <v>54</v>
      </c>
      <c r="K38" s="521"/>
      <c r="L38" s="521"/>
      <c r="M38" s="522"/>
      <c r="N38" s="567" t="s">
        <v>70</v>
      </c>
      <c r="O38" s="521"/>
      <c r="P38" s="521"/>
      <c r="Q38" s="522"/>
      <c r="R38" s="567" t="s">
        <v>54</v>
      </c>
      <c r="S38" s="521"/>
      <c r="T38" s="521"/>
      <c r="U38" s="522"/>
      <c r="V38" s="520" t="s">
        <v>57</v>
      </c>
      <c r="W38" s="521"/>
      <c r="X38" s="521"/>
      <c r="Y38" s="522"/>
      <c r="Z38" s="520" t="s">
        <v>57</v>
      </c>
      <c r="AA38" s="521"/>
      <c r="AB38" s="521"/>
      <c r="AC38" s="522"/>
      <c r="AD38" s="520"/>
      <c r="AE38" s="521"/>
      <c r="AF38" s="521"/>
      <c r="AG38" s="522"/>
      <c r="AH38" s="570"/>
      <c r="AI38" s="571"/>
      <c r="AJ38" s="571"/>
      <c r="AK38" s="577"/>
      <c r="AL38" s="578"/>
      <c r="AM38" s="578"/>
      <c r="AN38" s="579"/>
    </row>
    <row r="39" spans="1:40" ht="15" customHeight="1" thickBot="1">
      <c r="A39" s="93" t="s">
        <v>42</v>
      </c>
      <c r="B39" s="566" t="s">
        <v>54</v>
      </c>
      <c r="C39" s="527"/>
      <c r="D39" s="527"/>
      <c r="E39" s="528"/>
      <c r="F39" s="566" t="s">
        <v>57</v>
      </c>
      <c r="G39" s="527"/>
      <c r="H39" s="527"/>
      <c r="I39" s="528"/>
      <c r="J39" s="566" t="s">
        <v>53</v>
      </c>
      <c r="K39" s="527"/>
      <c r="L39" s="527"/>
      <c r="M39" s="528"/>
      <c r="N39" s="566" t="s">
        <v>57</v>
      </c>
      <c r="O39" s="527"/>
      <c r="P39" s="527"/>
      <c r="Q39" s="528"/>
      <c r="R39" s="566" t="s">
        <v>54</v>
      </c>
      <c r="S39" s="527"/>
      <c r="T39" s="527"/>
      <c r="U39" s="528"/>
      <c r="V39" s="526" t="s">
        <v>57</v>
      </c>
      <c r="W39" s="527"/>
      <c r="X39" s="527"/>
      <c r="Y39" s="528"/>
      <c r="Z39" s="526" t="s">
        <v>57</v>
      </c>
      <c r="AA39" s="527"/>
      <c r="AB39" s="527"/>
      <c r="AC39" s="528"/>
      <c r="AD39" s="526"/>
      <c r="AE39" s="527"/>
      <c r="AF39" s="527"/>
      <c r="AG39" s="528"/>
      <c r="AH39" s="570"/>
      <c r="AI39" s="571"/>
      <c r="AJ39" s="571"/>
      <c r="AK39" s="580"/>
      <c r="AL39" s="581"/>
      <c r="AM39" s="581"/>
      <c r="AN39" s="582"/>
    </row>
    <row r="40" spans="1:40" ht="15" customHeight="1" thickTop="1">
      <c r="A40" s="200" t="s">
        <v>165</v>
      </c>
      <c r="B40" s="437">
        <f>MAX(B5:B26)</f>
        <v>386</v>
      </c>
      <c r="C40" s="434">
        <f>MAX(C5:C26)</f>
        <v>228</v>
      </c>
      <c r="D40" s="435">
        <f>MAX(D5:D26)</f>
        <v>601</v>
      </c>
      <c r="E40" s="436">
        <f>MIN(E5:E26)</f>
        <v>0</v>
      </c>
      <c r="F40" s="99">
        <f>MAX(F5:F26)</f>
        <v>370</v>
      </c>
      <c r="G40" s="434">
        <f>MAX(G5:G26)</f>
        <v>221</v>
      </c>
      <c r="H40" s="435">
        <f>MAX(H5:H26)</f>
        <v>586</v>
      </c>
      <c r="I40" s="436">
        <f>MIN(I5:I26)</f>
        <v>0</v>
      </c>
      <c r="J40" s="99">
        <f>MAX(J5:J26)</f>
        <v>373</v>
      </c>
      <c r="K40" s="96">
        <f>MAX(K5:K26)</f>
        <v>192</v>
      </c>
      <c r="L40" s="97">
        <f>MAX(L5:L26)</f>
        <v>555</v>
      </c>
      <c r="M40" s="98">
        <f>MIN(M5:M26)</f>
        <v>3</v>
      </c>
      <c r="N40" s="99">
        <f>MAX(N5:N26)</f>
        <v>385</v>
      </c>
      <c r="O40" s="96">
        <f>MAX(O5:O26)</f>
        <v>206</v>
      </c>
      <c r="P40" s="97">
        <f>MAX(P5:P26)</f>
        <v>564</v>
      </c>
      <c r="Q40" s="98">
        <f>MIN(Q5:Q26)</f>
        <v>1</v>
      </c>
      <c r="R40" s="99">
        <f>MAX(R5:R26)</f>
        <v>383</v>
      </c>
      <c r="S40" s="96">
        <f>MAX(S5:S26)</f>
        <v>184</v>
      </c>
      <c r="T40" s="97">
        <f>MAX(T5:T26)</f>
        <v>553</v>
      </c>
      <c r="U40" s="98">
        <f>MIN(U5:U26)</f>
        <v>1</v>
      </c>
      <c r="V40" s="99">
        <f>MAX(V5:V26)</f>
        <v>373</v>
      </c>
      <c r="W40" s="96">
        <f>MAX(W5:W26)</f>
        <v>200</v>
      </c>
      <c r="X40" s="97">
        <f>MAX(X5:X26)</f>
        <v>573</v>
      </c>
      <c r="Y40" s="98">
        <f>MIN(Y5:Y26)</f>
        <v>2</v>
      </c>
      <c r="Z40" s="99">
        <f>MAX(Z5:Z26)</f>
        <v>378</v>
      </c>
      <c r="AA40" s="96">
        <f>MAX(AA5:AA26)</f>
        <v>197</v>
      </c>
      <c r="AB40" s="97">
        <f>MAX(AB5:AB26)</f>
        <v>559</v>
      </c>
      <c r="AC40" s="98">
        <f>MIN(AC5:AC26)</f>
        <v>1</v>
      </c>
      <c r="AD40" s="99">
        <f>MAX(AD5:AD26)</f>
        <v>372</v>
      </c>
      <c r="AE40" s="96">
        <f>MAX(AE5:AE26)</f>
        <v>182</v>
      </c>
      <c r="AF40" s="97">
        <f>MAX(AF5:AF26)</f>
        <v>538</v>
      </c>
      <c r="AG40" s="98">
        <f>MIN(AG5:AG26)</f>
        <v>3</v>
      </c>
      <c r="AH40" s="570"/>
      <c r="AI40" s="571"/>
      <c r="AJ40" s="571"/>
      <c r="AK40" s="365">
        <f>MAX(AK7:AK26)</f>
        <v>2234</v>
      </c>
      <c r="AL40" s="96">
        <f>MAX(AL7:AL26)</f>
        <v>1088</v>
      </c>
      <c r="AM40" s="97">
        <f>MAX(AM7:AM26)</f>
        <v>3296</v>
      </c>
      <c r="AN40" s="366">
        <f>MIN(AN7:AN26)</f>
        <v>19</v>
      </c>
    </row>
    <row r="41" spans="1:40" ht="15" customHeight="1">
      <c r="A41" s="108" t="s">
        <v>166</v>
      </c>
      <c r="B41" s="113">
        <f>MIN(B5:B26)</f>
        <v>321</v>
      </c>
      <c r="C41" s="110">
        <f>MIN(C5:C26)</f>
        <v>148</v>
      </c>
      <c r="D41" s="111">
        <f>MIN(D5:D26)</f>
        <v>477</v>
      </c>
      <c r="E41" s="112">
        <f>MAX(E5:E26)</f>
        <v>8</v>
      </c>
      <c r="F41" s="293">
        <f>MIN(F5:F26)</f>
        <v>333</v>
      </c>
      <c r="G41" s="294">
        <f>MIN(G5:G26)</f>
        <v>138</v>
      </c>
      <c r="H41" s="111">
        <f>MIN(H5:H26)</f>
        <v>477</v>
      </c>
      <c r="I41" s="295">
        <f>MAX(I5:I26)</f>
        <v>7</v>
      </c>
      <c r="J41" s="113">
        <f>MIN(J5:J26)</f>
        <v>329</v>
      </c>
      <c r="K41" s="431">
        <f>MIN(K5:K26)</f>
        <v>116</v>
      </c>
      <c r="L41" s="432">
        <f>MIN(L5:L26)</f>
        <v>445</v>
      </c>
      <c r="M41" s="433">
        <f>MAX(M5:M26)</f>
        <v>18</v>
      </c>
      <c r="N41" s="113">
        <f>MIN(N5:N26)</f>
        <v>322</v>
      </c>
      <c r="O41" s="110">
        <f>MIN(O5:O26)</f>
        <v>139</v>
      </c>
      <c r="P41" s="111">
        <f>MIN(P5:P26)</f>
        <v>494</v>
      </c>
      <c r="Q41" s="112">
        <f>MAX(Q5:Q26)</f>
        <v>8</v>
      </c>
      <c r="R41" s="113">
        <f>MIN(R5:R26)</f>
        <v>322</v>
      </c>
      <c r="S41" s="110">
        <f>MIN(S5:S26)</f>
        <v>135</v>
      </c>
      <c r="T41" s="111">
        <f>MIN(T5:T26)</f>
        <v>481</v>
      </c>
      <c r="U41" s="112">
        <f>MAX(U5:U26)</f>
        <v>16</v>
      </c>
      <c r="V41" s="113">
        <f>MIN(V5:V26)</f>
        <v>321</v>
      </c>
      <c r="W41" s="110">
        <f>MIN(W5:W26)</f>
        <v>139</v>
      </c>
      <c r="X41" s="111">
        <f>MIN(X5:X26)</f>
        <v>484</v>
      </c>
      <c r="Y41" s="112">
        <f>MAX(Y5:Y26)</f>
        <v>12</v>
      </c>
      <c r="Z41" s="113">
        <f>MIN(Z5:Z26)</f>
        <v>333</v>
      </c>
      <c r="AA41" s="110">
        <f>MIN(AA5:AA26)</f>
        <v>145</v>
      </c>
      <c r="AB41" s="111">
        <f>MIN(AB5:AB26)</f>
        <v>480</v>
      </c>
      <c r="AC41" s="112">
        <f>MAX(AC5:AC26)</f>
        <v>9</v>
      </c>
      <c r="AD41" s="430">
        <f>MIN(AD5:AD26)</f>
        <v>309</v>
      </c>
      <c r="AE41" s="110">
        <f>MIN(AE5:AE26)</f>
        <v>139</v>
      </c>
      <c r="AF41" s="111">
        <f>MIN(AF5:AF26)</f>
        <v>456</v>
      </c>
      <c r="AG41" s="112">
        <f>MAX(AG5:AG26)</f>
        <v>9</v>
      </c>
      <c r="AH41" s="570"/>
      <c r="AI41" s="571"/>
      <c r="AJ41" s="571"/>
      <c r="AK41" s="367">
        <f>MIN(AK7:AK26)</f>
        <v>2035</v>
      </c>
      <c r="AL41" s="110">
        <f>MIN(AL7:AL26)</f>
        <v>920</v>
      </c>
      <c r="AM41" s="111">
        <f>MIN(AM7:AM26)</f>
        <v>2955</v>
      </c>
      <c r="AN41" s="368">
        <f>MAX(AN7:AN26)</f>
        <v>51</v>
      </c>
    </row>
    <row r="42" spans="1:40" ht="15" customHeight="1" thickBot="1">
      <c r="A42" s="92" t="s">
        <v>28</v>
      </c>
      <c r="B42" s="125">
        <f>SUM(B40-B41)</f>
        <v>65</v>
      </c>
      <c r="C42" s="123">
        <f aca="true" t="shared" si="6" ref="C42:T42">SUM(C40-C41)</f>
        <v>80</v>
      </c>
      <c r="D42" s="123">
        <f t="shared" si="6"/>
        <v>124</v>
      </c>
      <c r="E42" s="124">
        <f>SUM(E41-E40)</f>
        <v>8</v>
      </c>
      <c r="F42" s="296">
        <f t="shared" si="6"/>
        <v>37</v>
      </c>
      <c r="G42" s="297">
        <f t="shared" si="6"/>
        <v>83</v>
      </c>
      <c r="H42" s="297">
        <f t="shared" si="6"/>
        <v>109</v>
      </c>
      <c r="I42" s="298">
        <f>SUM(I41-I40)</f>
        <v>7</v>
      </c>
      <c r="J42" s="125">
        <f t="shared" si="6"/>
        <v>44</v>
      </c>
      <c r="K42" s="123">
        <f t="shared" si="6"/>
        <v>76</v>
      </c>
      <c r="L42" s="123">
        <f t="shared" si="6"/>
        <v>110</v>
      </c>
      <c r="M42" s="124">
        <f>SUM(M41-M40)</f>
        <v>15</v>
      </c>
      <c r="N42" s="125">
        <f t="shared" si="6"/>
        <v>63</v>
      </c>
      <c r="O42" s="123">
        <f t="shared" si="6"/>
        <v>67</v>
      </c>
      <c r="P42" s="123">
        <f t="shared" si="6"/>
        <v>70</v>
      </c>
      <c r="Q42" s="124">
        <f>SUM(Q41-Q40)</f>
        <v>7</v>
      </c>
      <c r="R42" s="125">
        <f t="shared" si="6"/>
        <v>61</v>
      </c>
      <c r="S42" s="123">
        <f t="shared" si="6"/>
        <v>49</v>
      </c>
      <c r="T42" s="123">
        <f t="shared" si="6"/>
        <v>72</v>
      </c>
      <c r="U42" s="124">
        <f>SUM(U41-U40)</f>
        <v>15</v>
      </c>
      <c r="V42" s="125">
        <f>SUM(V40-V41)</f>
        <v>52</v>
      </c>
      <c r="W42" s="123">
        <f>SUM(W40-W41)</f>
        <v>61</v>
      </c>
      <c r="X42" s="123">
        <f>SUM(X40-X41)</f>
        <v>89</v>
      </c>
      <c r="Y42" s="124">
        <f>SUM(Y41-Y40)</f>
        <v>10</v>
      </c>
      <c r="Z42" s="125">
        <f>SUM(Z40-Z41)</f>
        <v>45</v>
      </c>
      <c r="AA42" s="123">
        <f>SUM(AA40-AA41)</f>
        <v>52</v>
      </c>
      <c r="AB42" s="123">
        <f>SUM(AB40-AB41)</f>
        <v>79</v>
      </c>
      <c r="AC42" s="124">
        <f>SUM(AC41-AC40)</f>
        <v>8</v>
      </c>
      <c r="AD42" s="125">
        <f>SUM(AD40-AD41)</f>
        <v>63</v>
      </c>
      <c r="AE42" s="123">
        <f>SUM(AE40-AE41)</f>
        <v>43</v>
      </c>
      <c r="AF42" s="123">
        <f>SUM(AF40-AF41)</f>
        <v>82</v>
      </c>
      <c r="AG42" s="124">
        <f>SUM(AG41-AG40)</f>
        <v>6</v>
      </c>
      <c r="AH42" s="570"/>
      <c r="AI42" s="571"/>
      <c r="AJ42" s="571"/>
      <c r="AK42" s="369">
        <f>SUM(AK40-AK41)</f>
        <v>199</v>
      </c>
      <c r="AL42" s="123">
        <f>SUM(AL40-AL41)</f>
        <v>168</v>
      </c>
      <c r="AM42" s="123">
        <f>SUM(AM40-AM41)</f>
        <v>341</v>
      </c>
      <c r="AN42" s="370">
        <f>SUM(AN41-AN40)</f>
        <v>32</v>
      </c>
    </row>
    <row r="43" spans="1:40" ht="15" customHeight="1">
      <c r="A43" s="361" t="s">
        <v>167</v>
      </c>
      <c r="B43" s="134">
        <f>MAX(B6,B9,B11,B13,B15,B16,B18,B19,B21,B23,B24,B25)</f>
        <v>375</v>
      </c>
      <c r="C43" s="131">
        <f>MAX(C6,C9,C11,C13,C15,C16,C18,C19,C21,C23,C24,C25)</f>
        <v>212</v>
      </c>
      <c r="D43" s="132">
        <f>MAX(D6,D9,D11,D13,D15,D16,D18,D19,D21,D23,D24,D25)</f>
        <v>574</v>
      </c>
      <c r="E43" s="444">
        <f>MIN(E6,E9,E11,E13,E15,E16,E18,E19,E21,E23,E24,E25)</f>
        <v>0</v>
      </c>
      <c r="F43" s="134">
        <f>MAX(F6,F9,F11,F13,F15,F16,F18,F19,F21,F23,F24,F25)</f>
        <v>370</v>
      </c>
      <c r="G43" s="442">
        <f>MAX(G6,G9,G11,G13,G15,G16,G18,G19,G21,G23,G24,G25)</f>
        <v>221</v>
      </c>
      <c r="H43" s="443">
        <f>MAX(H6,H9,H11,H13,H15,H16,H18,H19,H21,H23,H24,H25)</f>
        <v>586</v>
      </c>
      <c r="I43" s="444">
        <f>MIN(I6,I9,I11,I13,I15,I16,I18,I19,I21,I23,I24,I25)</f>
        <v>0</v>
      </c>
      <c r="J43" s="134">
        <f>MAX(J6,J9,J11,J13,J15,J16,J18,J19,J21,J23,J24,J25)</f>
        <v>354</v>
      </c>
      <c r="K43" s="131">
        <f>MAX(K6,K9,K11,K13,K15,K16,K18,K19,K21,K23,K24,K25)</f>
        <v>192</v>
      </c>
      <c r="L43" s="132">
        <f>MAX(L6,L9,L11,L13,L15,L16,L18,L19,L21,L23,L24,L25)</f>
        <v>530</v>
      </c>
      <c r="M43" s="133">
        <f>MIN(M6,M9,M11,M13,M15,M16,M18,M19,M21,M23,M24,M25)</f>
        <v>3</v>
      </c>
      <c r="N43" s="441">
        <f>MAX(N6,N9,N11,N13,N15,N16,N18,N19,N21,N23,N24,N25)</f>
        <v>382</v>
      </c>
      <c r="O43" s="131">
        <f>MAX(O6,O9,O11,O13,O15,O16,O18,O19,O21,O23,O24,O25)</f>
        <v>206</v>
      </c>
      <c r="P43" s="132">
        <f>MAX(P6,P9,P11,P13,P15,P16,P18,P19,P21,P23,P24,P25)</f>
        <v>547</v>
      </c>
      <c r="Q43" s="133">
        <f>MIN(Q6,Q9,Q11,Q13,Q15,Q16,Q18,Q19,Q21,Q23,Q24,Q25)</f>
        <v>1</v>
      </c>
      <c r="R43" s="134">
        <f>MAX(R6,R9,R11,R13,R15,R16,R18,R19,R21,R23,R24,R25)</f>
        <v>377</v>
      </c>
      <c r="S43" s="131">
        <f>MAX(S6,S9,S11,S13,S15,S16,S18,S19,S21,S23,S24,S25)</f>
        <v>183</v>
      </c>
      <c r="T43" s="132">
        <f>MAX(T6,T9,T11,T13,T15,T16,T18,T19,T21,T23,T24,T25)</f>
        <v>553</v>
      </c>
      <c r="U43" s="133">
        <f>MIN(U6,U9,U11,U13,U15,U16,U18,U19,U21,U23,U24,U25)</f>
        <v>1</v>
      </c>
      <c r="V43" s="134">
        <f>MAX(V6,V9,V11,V13,V15,V16,V18,V19,V21,V23,V24,V25)</f>
        <v>366</v>
      </c>
      <c r="W43" s="131">
        <f>MAX(W6,W9,W11,W13,W15,W16,W18,W19,W21,W23,W24,W25)</f>
        <v>185</v>
      </c>
      <c r="X43" s="132">
        <f>MAX(X6,X9,X11,X13,X15,X16,X18,X19,X21,X23,X24,X25)</f>
        <v>547</v>
      </c>
      <c r="Y43" s="133">
        <f>MIN(Y6,Y9,Y11,Y13,Y15,Y16,Y18,Y19,Y21,Y23,Y24,Y25)</f>
        <v>2</v>
      </c>
      <c r="Z43" s="134">
        <f>MAX(Z6,Z9,Z11,Z13,Z15,Z16,Z18,Z19,Z21,Z23,Z24,Z25)</f>
        <v>366</v>
      </c>
      <c r="AA43" s="131">
        <f>MAX(AA6,AA9,AA11,AA13,AA15,AA16,AA18,AA19,AA21,AA23,AA24,AA25)</f>
        <v>197</v>
      </c>
      <c r="AB43" s="132">
        <f>MAX(AB6,AB9,AB11,AB13,AB15,AB16,AB18,AB19,AB21,AB23,AB24,AB25)</f>
        <v>546</v>
      </c>
      <c r="AC43" s="133">
        <f>MIN(AC6,AC9,AC11,AC13,AC15,AC16,AC18,AC19,AC21,AC23,AC24,AC25)</f>
        <v>1</v>
      </c>
      <c r="AD43" s="134">
        <f>MAX(AD6,AD9,AD11,AD13,AD15,AD16,AD18,AD19,AD21,AD23,AD24,AD25)</f>
        <v>348</v>
      </c>
      <c r="AE43" s="131">
        <f>MAX(AE6,AE9,AE11,AE13,AE15,AE16,AE18,AE19,AE21,AE23,AE24,AE25)</f>
        <v>169</v>
      </c>
      <c r="AF43" s="132">
        <f>MAX(AF6,AF9,AF11,AF13,AF15,AF16,AF18,AF19,AF21,AF23,AF24,AF25)</f>
        <v>513</v>
      </c>
      <c r="AG43" s="133">
        <f>MIN(AG6,AG9,AG11,AG13,AG15,AG16,AG18,AG19,AG21,AG23,AG24,AG25)</f>
        <v>4</v>
      </c>
      <c r="AH43" s="570"/>
      <c r="AI43" s="571"/>
      <c r="AJ43" s="571"/>
      <c r="AK43" s="371">
        <f>MAX(AK15,AK14,AK6,AK13,AK12,AK16,AK18,AK19,AK21,AK23,AK24,AK25)</f>
        <v>2234</v>
      </c>
      <c r="AL43" s="131">
        <f>MAX(AL15,AL14,AL6,AL13,AL12,AL16,AL18,AL19,AL21,AL23,AL24,AL25)</f>
        <v>1062</v>
      </c>
      <c r="AM43" s="132">
        <f>MAX(AM15,AM14,AM6,AM13,AM12,AM16,AM18,AM19,AM21,AM23,AM24,AM25)</f>
        <v>3296</v>
      </c>
      <c r="AN43" s="372">
        <f>MIN(AN15,AN14,AN6,AN13,AN12,AN16,AN18,AN19,AN21,AN23,AN24,AN25)</f>
        <v>19</v>
      </c>
    </row>
    <row r="44" spans="1:40" ht="15" customHeight="1">
      <c r="A44" s="108" t="s">
        <v>168</v>
      </c>
      <c r="B44" s="430">
        <f>MIN(B6,B9,B11,B13,B15,B16,B18,B19,B21,B23,B24,B25)</f>
        <v>321</v>
      </c>
      <c r="C44" s="110">
        <f>MIN(C6,C9,C11,C13,C15,C16,C18,C19,C21,C23,C24,C25)</f>
        <v>155</v>
      </c>
      <c r="D44" s="432">
        <f>MIN(D6,D9,D11,D13,D15,D16,D18,D19,D21,D23,D24,D25)</f>
        <v>477</v>
      </c>
      <c r="E44" s="112">
        <f>MAX(E6,E9,E11,E13,E15,E16,E18,E19,E21,E23,E24,E25)</f>
        <v>8</v>
      </c>
      <c r="F44" s="113">
        <f>MIN(F6,F9,F11,F13,F15,F16,F18,F19,F21,F23,F24,F25)</f>
        <v>333</v>
      </c>
      <c r="G44" s="110">
        <f>MIN(G6,G9,G11,G13,G15,G16,G18,G19,G21,G23,G24,G25)</f>
        <v>161</v>
      </c>
      <c r="H44" s="111">
        <f>MIN(H6,H9,H11,H13,H15,H16,H18,H19,H21,H23,H24,H25)</f>
        <v>511</v>
      </c>
      <c r="I44" s="112">
        <f>MAX(I6,I9,I11,I13,I15,I16,I18,I19,I21,I23,I24,I25)</f>
        <v>7</v>
      </c>
      <c r="J44" s="113">
        <f>MIN(J6,J9,J11,J13,J15,J16,J18,J19,J21,J23,J24,J25)</f>
        <v>338</v>
      </c>
      <c r="K44" s="110">
        <f>MIN(K6,K9,K11,K13,K15,K16,K18,K19,K21,K23,K24,K25)</f>
        <v>159</v>
      </c>
      <c r="L44" s="111">
        <f>MIN(L6,L9,L11,L13,L15,L16,L18,L19,L21,L23,L24,L25)</f>
        <v>499</v>
      </c>
      <c r="M44" s="112">
        <f>MAX(M6,M9,M11,M13,M15,M16,M18,M19,M21,M23,M24,M25)</f>
        <v>8</v>
      </c>
      <c r="N44" s="113">
        <f>MIN(N6,N9,N11,N13,N15,N16,N18,N19,N21,N23,N24,N25)</f>
        <v>322</v>
      </c>
      <c r="O44" s="110">
        <f>MIN(O6,O9,O11,O13,O15,O16,O18,O19,O21,O23,O24,O25)</f>
        <v>161</v>
      </c>
      <c r="P44" s="111">
        <f>MIN(P6,P9,P11,P13,P15,P16,P18,P19,P21,P23,P24,P25)</f>
        <v>494</v>
      </c>
      <c r="Q44" s="112">
        <f>MAX(Q6,Q9,Q11,Q13,Q15,Q16,Q18,Q19,Q21,Q23,Q24,Q25)</f>
        <v>6</v>
      </c>
      <c r="R44" s="113">
        <f>MIN(R6,R9,R11,R13,R15,R16,R18,R19,R21,R23,R24,R25)</f>
        <v>329</v>
      </c>
      <c r="S44" s="431">
        <f>MIN(S6,S9,S11,S13,S15,S16,S18,S19,S21,S23,S24,S25)</f>
        <v>135</v>
      </c>
      <c r="T44" s="111">
        <f>MIN(T6,T9,T11,T13,T15,T16,T18,T19,T21,T23,T24,T25)</f>
        <v>481</v>
      </c>
      <c r="U44" s="433">
        <f>MAX(U6,U9,U11,U13,U15,U16,U18,U19,U21,U23,U24,U25)</f>
        <v>9</v>
      </c>
      <c r="V44" s="113">
        <f>MIN(V6,V9,V11,V13,V15,V16,V18,V19,V21,V23,V24,V25)</f>
        <v>328</v>
      </c>
      <c r="W44" s="110">
        <f>MIN(W6,W9,W11,W13,W15,W16,W18,W19,W21,W23,W24,W25)</f>
        <v>157</v>
      </c>
      <c r="X44" s="111">
        <f>MIN(X6,X9,X11,X13,X15,X16,X18,X19,X21,X23,X24,X25)</f>
        <v>497</v>
      </c>
      <c r="Y44" s="433">
        <f>MAX(Y6,Y9,Y11,Y13,Y15,Y16,Y18,Y19,Y21,Y23,Y24,Y25)</f>
        <v>9</v>
      </c>
      <c r="Z44" s="113">
        <f>MIN(Z6,Z9,Z11,Z13,Z15,Z16,Z18,Z19,Z21,Z23,Z24,Z25)</f>
        <v>333</v>
      </c>
      <c r="AA44" s="110">
        <f>MIN(AA6,AA9,AA11,AA13,AA15,AA16,AA18,AA19,AA21,AA23,AA24,AA25)</f>
        <v>160</v>
      </c>
      <c r="AB44" s="111">
        <f>MIN(AB6,AB9,AB11,AB13,AB15,AB16,AB18,AB19,AB21,AB23,AB24,AB25)</f>
        <v>507</v>
      </c>
      <c r="AC44" s="112">
        <f>MAX(AC6,AC9,AC11,AC13,AC15,AC16,AC18,AC19,AC21,AC23,AC24,AC25)</f>
        <v>6</v>
      </c>
      <c r="AD44" s="113">
        <f>MIN(AD6,AD9,AD11,AD13,AD15,AD16,AD18,AD19,AD21,AD23,AD24,AD25)</f>
        <v>344</v>
      </c>
      <c r="AE44" s="110">
        <f>MIN(AE6,AE9,AE11,AE13,AE15,AE16,AE18,AE19,AE21,AE23,AE24,AE25)</f>
        <v>153</v>
      </c>
      <c r="AF44" s="111">
        <f>MIN(AF6,AF9,AF11,AF13,AF15,AF16,AF18,AF19,AF21,AF23,AF24,AF25)</f>
        <v>500</v>
      </c>
      <c r="AG44" s="433">
        <f>MAX(AG6,AG9,AG11,AG13,AG15,AG16,AG18,AG19,AG21,AG23,AG24,AG25)</f>
        <v>9</v>
      </c>
      <c r="AH44" s="570"/>
      <c r="AI44" s="571"/>
      <c r="AJ44" s="571"/>
      <c r="AK44" s="367">
        <f>MIN(AK15,AK14,AK6,AK13,AK12,AK16,AK18,AK19,AK21,AK23,AK24,AK25)</f>
        <v>2035</v>
      </c>
      <c r="AL44" s="110">
        <f>MIN(AL15,AL14,AL6,AL13,AL12,AL16,AL18,AL19,AL21,AL23,AL24,AL25)</f>
        <v>920</v>
      </c>
      <c r="AM44" s="111">
        <f>MIN(AM15,AM14,AM6,AM13,AM12,AM16,AM18,AM19,AM21,AM23,AM24,AM25)</f>
        <v>2955</v>
      </c>
      <c r="AN44" s="368">
        <f>MAX(AN15,AN14,AN6,AN13,AN12,AN16,AN18,AN19,AN21,AN23,AN24,AN25)</f>
        <v>35</v>
      </c>
    </row>
    <row r="45" spans="1:40" ht="15" customHeight="1" thickBot="1">
      <c r="A45" s="92" t="s">
        <v>28</v>
      </c>
      <c r="B45" s="125">
        <f>SUM(B43-B44)</f>
        <v>54</v>
      </c>
      <c r="C45" s="123">
        <f aca="true" t="shared" si="7" ref="C45:T45">SUM(C43-C44)</f>
        <v>57</v>
      </c>
      <c r="D45" s="123">
        <f t="shared" si="7"/>
        <v>97</v>
      </c>
      <c r="E45" s="124">
        <f>SUM(E44-E43)</f>
        <v>8</v>
      </c>
      <c r="F45" s="125">
        <f t="shared" si="7"/>
        <v>37</v>
      </c>
      <c r="G45" s="123">
        <f t="shared" si="7"/>
        <v>60</v>
      </c>
      <c r="H45" s="123">
        <f t="shared" si="7"/>
        <v>75</v>
      </c>
      <c r="I45" s="124">
        <f>SUM(I44-I43)</f>
        <v>7</v>
      </c>
      <c r="J45" s="125">
        <f t="shared" si="7"/>
        <v>16</v>
      </c>
      <c r="K45" s="123">
        <f t="shared" si="7"/>
        <v>33</v>
      </c>
      <c r="L45" s="123">
        <f t="shared" si="7"/>
        <v>31</v>
      </c>
      <c r="M45" s="124">
        <f>SUM(M44-M43)</f>
        <v>5</v>
      </c>
      <c r="N45" s="125">
        <f t="shared" si="7"/>
        <v>60</v>
      </c>
      <c r="O45" s="123">
        <f t="shared" si="7"/>
        <v>45</v>
      </c>
      <c r="P45" s="123">
        <f t="shared" si="7"/>
        <v>53</v>
      </c>
      <c r="Q45" s="124">
        <f>SUM(Q44-Q43)</f>
        <v>5</v>
      </c>
      <c r="R45" s="125">
        <f t="shared" si="7"/>
        <v>48</v>
      </c>
      <c r="S45" s="123">
        <f t="shared" si="7"/>
        <v>48</v>
      </c>
      <c r="T45" s="123">
        <f t="shared" si="7"/>
        <v>72</v>
      </c>
      <c r="U45" s="124">
        <f>SUM(U44-U43)</f>
        <v>8</v>
      </c>
      <c r="V45" s="125">
        <f>SUM(V43-V44)</f>
        <v>38</v>
      </c>
      <c r="W45" s="123">
        <f>SUM(W43-W44)</f>
        <v>28</v>
      </c>
      <c r="X45" s="123">
        <f>SUM(X43-X44)</f>
        <v>50</v>
      </c>
      <c r="Y45" s="124">
        <f>SUM(Y44-Y43)</f>
        <v>7</v>
      </c>
      <c r="Z45" s="125">
        <f>SUM(Z43-Z44)</f>
        <v>33</v>
      </c>
      <c r="AA45" s="123">
        <f>SUM(AA43-AA44)</f>
        <v>37</v>
      </c>
      <c r="AB45" s="123">
        <f>SUM(AB43-AB44)</f>
        <v>39</v>
      </c>
      <c r="AC45" s="124">
        <f>SUM(AC44-AC43)</f>
        <v>5</v>
      </c>
      <c r="AD45" s="125">
        <f>SUM(AD43-AD44)</f>
        <v>4</v>
      </c>
      <c r="AE45" s="123">
        <f>SUM(AE43-AE44)</f>
        <v>16</v>
      </c>
      <c r="AF45" s="123">
        <f>SUM(AF43-AF44)</f>
        <v>13</v>
      </c>
      <c r="AG45" s="124">
        <f>SUM(AG44-AG43)</f>
        <v>5</v>
      </c>
      <c r="AH45" s="570"/>
      <c r="AI45" s="571"/>
      <c r="AJ45" s="571"/>
      <c r="AK45" s="369">
        <f>SUM(AK43-AK44)</f>
        <v>199</v>
      </c>
      <c r="AL45" s="123">
        <f>SUM(AL43-AL44)</f>
        <v>142</v>
      </c>
      <c r="AM45" s="123">
        <f>SUM(AM43-AM44)</f>
        <v>341</v>
      </c>
      <c r="AN45" s="370">
        <f>SUM(AN44-AN43)</f>
        <v>16</v>
      </c>
    </row>
    <row r="46" spans="1:40" ht="15" customHeight="1">
      <c r="A46" s="201" t="s">
        <v>169</v>
      </c>
      <c r="B46" s="451">
        <f>MAX(B5,B7,B8,B10,B12,B14,B17,B20,B22,B26)</f>
        <v>386</v>
      </c>
      <c r="C46" s="449">
        <f>MAX(C5,C7,C8,C10,C12,C14,C17,C20,C22,C26)</f>
        <v>228</v>
      </c>
      <c r="D46" s="450">
        <f>MAX(D5,D7,D8,D10,D12,D14,D17,D20,D22,D26)</f>
        <v>601</v>
      </c>
      <c r="E46" s="452">
        <f>MIN(E5,E7,E8,E10,E12,E14,E17,E20,E22,E26)</f>
        <v>0</v>
      </c>
      <c r="F46" s="134">
        <f>MAX(F5,F7,F8,F10,F12,F14,F17,F20,F22,F26)</f>
        <v>353</v>
      </c>
      <c r="G46" s="131">
        <f>MAX(G5,G7,G8,G10,G12,G14,G17,G20,G22,G26)</f>
        <v>150</v>
      </c>
      <c r="H46" s="132">
        <f>MAX(H5,H7,H8,H10,H12,H14,H17,H20,H22,H26)</f>
        <v>503</v>
      </c>
      <c r="I46" s="133">
        <f>MIN(I5,I7,I8,I10,I12,I14,I17,I20,I22,I26)</f>
        <v>3</v>
      </c>
      <c r="J46" s="134">
        <f>MAX(J5,J7,J8,J10,J12,J14,J17,J20,J22,J26)</f>
        <v>373</v>
      </c>
      <c r="K46" s="131">
        <f>MAX(K5,K7,K8,K10,K12,K14,K17,K20,K22,K26)</f>
        <v>182</v>
      </c>
      <c r="L46" s="132">
        <f>MAX(L5,L7,L8,L10,L12,L14,L17,L20,L22,L26)</f>
        <v>555</v>
      </c>
      <c r="M46" s="133">
        <f>MIN(M5,M7,M8,M10,M12,M14,M17,M20,M22,M26)</f>
        <v>3</v>
      </c>
      <c r="N46" s="134">
        <f>MAX(N5,N7,N8,N10,N12,N14,N17,N20,N22,N26)</f>
        <v>385</v>
      </c>
      <c r="O46" s="131">
        <f>MAX(O5,O7,O8,O10,O12,O14,O17,O20,O22,O26)</f>
        <v>193</v>
      </c>
      <c r="P46" s="132">
        <f>MAX(P5,P7,P8,P10,P12,P14,P17,P20,P22,P26)</f>
        <v>564</v>
      </c>
      <c r="Q46" s="133">
        <f>MIN(Q5,Q7,Q8,Q10,Q12,Q14,Q17,Q20,Q22,Q26)</f>
        <v>2</v>
      </c>
      <c r="R46" s="134">
        <f>MAX(R5,R7,R8,R10,R12,R14,R17,R20,R22,R26)</f>
        <v>383</v>
      </c>
      <c r="S46" s="131">
        <f>MAX(S5,S7,S8,S10,S12,S14,S17,S20,S22,S26)</f>
        <v>184</v>
      </c>
      <c r="T46" s="132">
        <f>MAX(T5,T7,T8,T10,T12,T14,T17,T20,T22,T26)</f>
        <v>553</v>
      </c>
      <c r="U46" s="133">
        <f>MIN(U5,U7,U8,U10,U12,U14,U17,U20,U22,U26)</f>
        <v>6</v>
      </c>
      <c r="V46" s="134">
        <f>MAX(V5,V7,V8,V10,V12,V14,V17,V20,V22,V26)</f>
        <v>373</v>
      </c>
      <c r="W46" s="131">
        <f>MAX(W5,W7,W8,W10,W12,W14,W17,W20,W22,W26)</f>
        <v>200</v>
      </c>
      <c r="X46" s="132">
        <f>MAX(X5,X7,X8,X10,X12,X14,X17,X20,X22,X26)</f>
        <v>573</v>
      </c>
      <c r="Y46" s="133">
        <f>MIN(Y5,Y7,Y8,Y10,Y12,Y14,Y17,Y20,Y22,Y26)</f>
        <v>6</v>
      </c>
      <c r="Z46" s="134">
        <f>MAX(Z5,Z7,Z8,Z10,Z12,Z14,Z17,Z20,Z22,Z26)</f>
        <v>378</v>
      </c>
      <c r="AA46" s="131">
        <f>MAX(AA5,AA7,AA8,AA10,AA12,AA14,AA17,AA20,AA22,AA26)</f>
        <v>188</v>
      </c>
      <c r="AB46" s="132">
        <f>MAX(AB5,AB7,AB8,AB10,AB12,AB14,AB17,AB20,AB22,AB26)</f>
        <v>559</v>
      </c>
      <c r="AC46" s="133">
        <f>MIN(AC5,AC7,AC8,AC10,AC12,AC14,AC17,AC20,AC22,AC26)</f>
        <v>2</v>
      </c>
      <c r="AD46" s="134">
        <f>MAX(AD5,AD7,AD8,AD10,AD12,AD14,AD17,AD20,AD22,AD26)</f>
        <v>372</v>
      </c>
      <c r="AE46" s="131">
        <f>MAX(AE5,AE7,AE8,AE10,AE12,AE14,AE17,AE20,AE22,AE26)</f>
        <v>182</v>
      </c>
      <c r="AF46" s="132">
        <f>MAX(AF5,AF7,AF8,AF10,AF12,AF14,AF17,AF20,AF22,AF26)</f>
        <v>538</v>
      </c>
      <c r="AG46" s="133">
        <f>MIN(AG5,AG7,AG8,AG10,AG12,AG14,AG17,AG20,AG22,AG26)</f>
        <v>3</v>
      </c>
      <c r="AH46" s="570"/>
      <c r="AI46" s="571"/>
      <c r="AJ46" s="571"/>
      <c r="AK46" s="371">
        <f>MAX(AK7,AK9,AK8,AK11,AK5,AK10,AK17,AK20,AK22,AK26)</f>
        <v>2212</v>
      </c>
      <c r="AL46" s="131">
        <f>MAX(AL7,AL9,AL8,AL11,AL5,AL10,AL17,AL20,AL22,AL26)</f>
        <v>1088</v>
      </c>
      <c r="AM46" s="132">
        <f>MAX(AM7,AM9,AM8,AM11,AM5,AM10,AM17,AM20,AM22,AM26)</f>
        <v>3275</v>
      </c>
      <c r="AN46" s="372">
        <f>MIN(AN7,AN9,AN8,AN11,AN5,AN10,AN17,AN20,AN22,AN26)</f>
        <v>22</v>
      </c>
    </row>
    <row r="47" spans="1:40" ht="15" customHeight="1">
      <c r="A47" s="202" t="s">
        <v>170</v>
      </c>
      <c r="B47" s="113">
        <f>MIN(B5,B7,B8,B10,B12,B14,B17,B20,B22,B26)</f>
        <v>347</v>
      </c>
      <c r="C47" s="110">
        <f>MIN(C5,C7,C8,C10,C12,C14,C17,C20,C22,C26)</f>
        <v>148</v>
      </c>
      <c r="D47" s="111">
        <f>MIN(D5,D7,D8,D10,D12,D14,D17,D20,D22,D26)</f>
        <v>505</v>
      </c>
      <c r="E47" s="112">
        <f>MAX(E5,E7,E8,E10,E12,E14,E17,E20,E22,E26)</f>
        <v>8</v>
      </c>
      <c r="F47" s="113">
        <f>MIN(F5,F7,F8,F10,F12,F14,F17,F20,F22,F26)</f>
        <v>339</v>
      </c>
      <c r="G47" s="110">
        <f>MIN(G5,G7,G8,G10,G12,G14,G17,G20,G22,G26)</f>
        <v>138</v>
      </c>
      <c r="H47" s="111">
        <f>MIN(H5,H7,H8,H10,H12,H14,H17,H20,H22,H26)</f>
        <v>477</v>
      </c>
      <c r="I47" s="112">
        <f>MAX(I5,I7,I8,I10,I12,I14,I17,I20,I22,I26)</f>
        <v>5</v>
      </c>
      <c r="J47" s="113">
        <f>MIN(J5,J7,J8,J10,J12,J14,J17,J20,J22,J26)</f>
        <v>329</v>
      </c>
      <c r="K47" s="431">
        <f>MIN(K5,K7,K8,K10,K12,K14,K17,K20,K22,K26)</f>
        <v>116</v>
      </c>
      <c r="L47" s="432">
        <f>MIN(L5,L7,L8,L10,L12,L14,L17,L20,L22,L26)</f>
        <v>445</v>
      </c>
      <c r="M47" s="433">
        <f>MAX(M5,M7,M8,M10,M12,M14,M17,M20,M22,M26)</f>
        <v>18</v>
      </c>
      <c r="N47" s="113">
        <f>MIN(N5,N7,N8,N10,N12,N14,N17,N20,N22,N26)</f>
        <v>349</v>
      </c>
      <c r="O47" s="110">
        <f>MIN(O5,O7,O8,O10,O12,O14,O17,O20,O22,O26)</f>
        <v>139</v>
      </c>
      <c r="P47" s="111">
        <f>MIN(P5,P7,P8,P10,P12,P14,P17,P20,P22,P26)</f>
        <v>501</v>
      </c>
      <c r="Q47" s="112">
        <f>MAX(Q5,Q7,Q8,Q10,Q12,Q14,Q17,Q20,Q22,Q26)</f>
        <v>8</v>
      </c>
      <c r="R47" s="113">
        <f>MIN(R5,R7,R8,R10,R12,R14,R17,R20,R22,R26)</f>
        <v>322</v>
      </c>
      <c r="S47" s="110">
        <f>MIN(S5,S7,S8,S10,S12,S14,S17,S20,S22,S26)</f>
        <v>135</v>
      </c>
      <c r="T47" s="111">
        <f>MIN(T5,T7,T8,T10,T12,T14,T17,T20,T22,T26)</f>
        <v>491</v>
      </c>
      <c r="U47" s="112">
        <f>MAX(U5,U7,U8,U10,U12,U14,U17,U20,U22,U26)</f>
        <v>16</v>
      </c>
      <c r="V47" s="113">
        <f>MIN(V5,V7,V8,V10,V12,V14,V17,V20,V22,V26)</f>
        <v>321</v>
      </c>
      <c r="W47" s="110">
        <f>MIN(W5,W7,W8,W10,W12,W14,W17,W20,W22,W26)</f>
        <v>139</v>
      </c>
      <c r="X47" s="111">
        <f>MIN(X5,X7,X8,X10,X12,X14,X17,X20,X22,X26)</f>
        <v>484</v>
      </c>
      <c r="Y47" s="112">
        <f>MAX(Y5,Y7,Y8,Y10,Y12,Y14,Y17,Y20,Y22,Y26)</f>
        <v>12</v>
      </c>
      <c r="Z47" s="113">
        <f>MIN(Z5,Z7,Z8,Z10,Z12,Z14,Z17,Z20,Z22,Z26)</f>
        <v>335</v>
      </c>
      <c r="AA47" s="110">
        <f>MIN(AA5,AA7,AA8,AA10,AA12,AA14,AA17,AA20,AA22,AA26)</f>
        <v>145</v>
      </c>
      <c r="AB47" s="111">
        <f>MIN(AB5,AB7,AB8,AB10,AB12,AB14,AB17,AB20,AB22,AB26)</f>
        <v>480</v>
      </c>
      <c r="AC47" s="112">
        <f>MAX(AC5,AC7,AC8,AC10,AC12,AC14,AC17,AC20,AC22,AC26)</f>
        <v>9</v>
      </c>
      <c r="AD47" s="430">
        <f>MIN(AD5,AD7,AD8,AD10,AD12,AD14,AD17,AD20,AD22,AD26)</f>
        <v>309</v>
      </c>
      <c r="AE47" s="110">
        <f>MIN(AE5,AE7,AE8,AE10,AE12,AE14,AE17,AE20,AE22,AE26)</f>
        <v>139</v>
      </c>
      <c r="AF47" s="111">
        <f>MIN(AF5,AF7,AF8,AF10,AF12,AF14,AF17,AF20,AF22,AF26)</f>
        <v>456</v>
      </c>
      <c r="AG47" s="112">
        <f>MAX(AG5,AG7,AG8,AG10,AG12,AG14,AG17,AG20,AG22,AG26)</f>
        <v>8</v>
      </c>
      <c r="AH47" s="570"/>
      <c r="AI47" s="571"/>
      <c r="AJ47" s="571"/>
      <c r="AK47" s="367">
        <f>MIN(AK7,AK9,AK8,AK11,AK5,AK10,AK17,AK20,AK22,AK26)</f>
        <v>2068</v>
      </c>
      <c r="AL47" s="110">
        <f>MIN(AL7,AL9,AL8,AL11,AL5,AL10,AL17,AL20,AL22,AL26)</f>
        <v>924</v>
      </c>
      <c r="AM47" s="111">
        <f>MIN(AM7,AM9,AM8,AM11,AM5,AM10,AM17,AM20,AM22,AM26)</f>
        <v>2992</v>
      </c>
      <c r="AN47" s="368">
        <f>MAX(AN7,AN9,AN8,AN11,AN5,AN10,AN17,AN20,AN22,AN26)</f>
        <v>51</v>
      </c>
    </row>
    <row r="48" spans="1:40" ht="15" customHeight="1" thickBot="1">
      <c r="A48" s="93" t="s">
        <v>28</v>
      </c>
      <c r="B48" s="168">
        <f aca="true" t="shared" si="8" ref="B48:X48">SUM(B46-B47)</f>
        <v>39</v>
      </c>
      <c r="C48" s="169">
        <f t="shared" si="8"/>
        <v>80</v>
      </c>
      <c r="D48" s="169">
        <f t="shared" si="8"/>
        <v>96</v>
      </c>
      <c r="E48" s="170">
        <f>SUM(E47-E46)</f>
        <v>8</v>
      </c>
      <c r="F48" s="168">
        <f t="shared" si="8"/>
        <v>14</v>
      </c>
      <c r="G48" s="169">
        <f t="shared" si="8"/>
        <v>12</v>
      </c>
      <c r="H48" s="169">
        <f t="shared" si="8"/>
        <v>26</v>
      </c>
      <c r="I48" s="170">
        <f>SUM(I47-I46)</f>
        <v>2</v>
      </c>
      <c r="J48" s="168">
        <f t="shared" si="8"/>
        <v>44</v>
      </c>
      <c r="K48" s="169">
        <f t="shared" si="8"/>
        <v>66</v>
      </c>
      <c r="L48" s="169">
        <f t="shared" si="8"/>
        <v>110</v>
      </c>
      <c r="M48" s="170">
        <f>SUM(M47-M46)</f>
        <v>15</v>
      </c>
      <c r="N48" s="168">
        <f t="shared" si="8"/>
        <v>36</v>
      </c>
      <c r="O48" s="169">
        <f t="shared" si="8"/>
        <v>54</v>
      </c>
      <c r="P48" s="169">
        <f t="shared" si="8"/>
        <v>63</v>
      </c>
      <c r="Q48" s="170">
        <f>SUM(Q47-Q46)</f>
        <v>6</v>
      </c>
      <c r="R48" s="168">
        <f t="shared" si="8"/>
        <v>61</v>
      </c>
      <c r="S48" s="169">
        <f t="shared" si="8"/>
        <v>49</v>
      </c>
      <c r="T48" s="169">
        <f t="shared" si="8"/>
        <v>62</v>
      </c>
      <c r="U48" s="170">
        <f>SUM(U47-U46)</f>
        <v>10</v>
      </c>
      <c r="V48" s="168">
        <f t="shared" si="8"/>
        <v>52</v>
      </c>
      <c r="W48" s="169">
        <f t="shared" si="8"/>
        <v>61</v>
      </c>
      <c r="X48" s="169">
        <f t="shared" si="8"/>
        <v>89</v>
      </c>
      <c r="Y48" s="170">
        <f>SUM(Y47-Y46)</f>
        <v>6</v>
      </c>
      <c r="Z48" s="168">
        <f>SUM(Z46-Z47)</f>
        <v>43</v>
      </c>
      <c r="AA48" s="169">
        <f>SUM(AA46-AA47)</f>
        <v>43</v>
      </c>
      <c r="AB48" s="169">
        <f>SUM(AB46-AB47)</f>
        <v>79</v>
      </c>
      <c r="AC48" s="170">
        <f>SUM(AC47-AC46)</f>
        <v>7</v>
      </c>
      <c r="AD48" s="168">
        <f>SUM(AD46-AD47)</f>
        <v>63</v>
      </c>
      <c r="AE48" s="169">
        <f>SUM(AE46-AE47)</f>
        <v>43</v>
      </c>
      <c r="AF48" s="169">
        <f>SUM(AF46-AF47)</f>
        <v>82</v>
      </c>
      <c r="AG48" s="170">
        <f>SUM(AG47-AG46)</f>
        <v>5</v>
      </c>
      <c r="AH48" s="570"/>
      <c r="AI48" s="571"/>
      <c r="AJ48" s="571"/>
      <c r="AK48" s="373">
        <f>SUM(AK46-AK47)</f>
        <v>144</v>
      </c>
      <c r="AL48" s="169">
        <f>SUM(AL46-AL47)</f>
        <v>164</v>
      </c>
      <c r="AM48" s="169">
        <f>SUM(AM46-AM47)</f>
        <v>283</v>
      </c>
      <c r="AN48" s="374">
        <f>SUM(AN47-AN46)</f>
        <v>29</v>
      </c>
    </row>
    <row r="49" spans="1:40" s="152" customFormat="1" ht="15" customHeight="1" thickTop="1">
      <c r="A49" s="151" t="s">
        <v>31</v>
      </c>
      <c r="B49" s="529" t="s">
        <v>254</v>
      </c>
      <c r="C49" s="530"/>
      <c r="D49" s="530"/>
      <c r="E49" s="531"/>
      <c r="F49" s="529" t="s">
        <v>265</v>
      </c>
      <c r="G49" s="530"/>
      <c r="H49" s="530"/>
      <c r="I49" s="531"/>
      <c r="J49" s="529" t="s">
        <v>265</v>
      </c>
      <c r="K49" s="530"/>
      <c r="L49" s="530"/>
      <c r="M49" s="531"/>
      <c r="N49" s="529" t="s">
        <v>254</v>
      </c>
      <c r="O49" s="530"/>
      <c r="P49" s="530"/>
      <c r="Q49" s="531"/>
      <c r="R49" s="529" t="s">
        <v>254</v>
      </c>
      <c r="S49" s="530"/>
      <c r="T49" s="530"/>
      <c r="U49" s="531"/>
      <c r="V49" s="529" t="s">
        <v>92</v>
      </c>
      <c r="W49" s="530"/>
      <c r="X49" s="530"/>
      <c r="Y49" s="531"/>
      <c r="Z49" s="529" t="s">
        <v>341</v>
      </c>
      <c r="AA49" s="530"/>
      <c r="AB49" s="530"/>
      <c r="AC49" s="531"/>
      <c r="AD49" s="529" t="s">
        <v>45</v>
      </c>
      <c r="AE49" s="530"/>
      <c r="AF49" s="530"/>
      <c r="AG49" s="531"/>
      <c r="AH49" s="570"/>
      <c r="AI49" s="571"/>
      <c r="AJ49" s="571"/>
      <c r="AK49" s="583"/>
      <c r="AL49" s="584"/>
      <c r="AM49" s="584"/>
      <c r="AN49" s="585"/>
    </row>
    <row r="50" spans="1:40" s="152" customFormat="1" ht="15" customHeight="1">
      <c r="A50" s="62" t="s">
        <v>32</v>
      </c>
      <c r="B50" s="511" t="s">
        <v>45</v>
      </c>
      <c r="C50" s="512"/>
      <c r="D50" s="512"/>
      <c r="E50" s="513"/>
      <c r="F50" s="511" t="s">
        <v>282</v>
      </c>
      <c r="G50" s="512"/>
      <c r="H50" s="512"/>
      <c r="I50" s="513"/>
      <c r="J50" s="511" t="s">
        <v>45</v>
      </c>
      <c r="K50" s="512"/>
      <c r="L50" s="512"/>
      <c r="M50" s="513"/>
      <c r="N50" s="511" t="s">
        <v>254</v>
      </c>
      <c r="O50" s="512"/>
      <c r="P50" s="512"/>
      <c r="Q50" s="513"/>
      <c r="R50" s="511" t="s">
        <v>342</v>
      </c>
      <c r="S50" s="512"/>
      <c r="T50" s="512"/>
      <c r="U50" s="513"/>
      <c r="V50" s="511" t="s">
        <v>135</v>
      </c>
      <c r="W50" s="512"/>
      <c r="X50" s="512"/>
      <c r="Y50" s="513"/>
      <c r="Z50" s="511" t="s">
        <v>361</v>
      </c>
      <c r="AA50" s="512"/>
      <c r="AB50" s="512"/>
      <c r="AC50" s="513"/>
      <c r="AD50" s="511"/>
      <c r="AE50" s="512"/>
      <c r="AF50" s="512"/>
      <c r="AG50" s="513"/>
      <c r="AH50" s="570"/>
      <c r="AI50" s="571"/>
      <c r="AJ50" s="571"/>
      <c r="AK50" s="583"/>
      <c r="AL50" s="584"/>
      <c r="AM50" s="584"/>
      <c r="AN50" s="585"/>
    </row>
    <row r="51" spans="1:40" s="152" customFormat="1" ht="15" customHeight="1">
      <c r="A51" s="62" t="s">
        <v>33</v>
      </c>
      <c r="B51" s="511" t="s">
        <v>128</v>
      </c>
      <c r="C51" s="512"/>
      <c r="D51" s="512"/>
      <c r="E51" s="513"/>
      <c r="F51" s="511" t="s">
        <v>265</v>
      </c>
      <c r="G51" s="512"/>
      <c r="H51" s="512"/>
      <c r="I51" s="513"/>
      <c r="J51" s="511" t="s">
        <v>344</v>
      </c>
      <c r="K51" s="512"/>
      <c r="L51" s="512"/>
      <c r="M51" s="513"/>
      <c r="N51" s="511" t="s">
        <v>45</v>
      </c>
      <c r="O51" s="512"/>
      <c r="P51" s="512"/>
      <c r="Q51" s="513"/>
      <c r="R51" s="511" t="s">
        <v>46</v>
      </c>
      <c r="S51" s="512"/>
      <c r="T51" s="512"/>
      <c r="U51" s="513"/>
      <c r="V51" s="511" t="s">
        <v>49</v>
      </c>
      <c r="W51" s="512"/>
      <c r="X51" s="512"/>
      <c r="Y51" s="513"/>
      <c r="Z51" s="511" t="s">
        <v>45</v>
      </c>
      <c r="AA51" s="512"/>
      <c r="AB51" s="512"/>
      <c r="AC51" s="513"/>
      <c r="AD51" s="511" t="s">
        <v>135</v>
      </c>
      <c r="AE51" s="512"/>
      <c r="AF51" s="512"/>
      <c r="AG51" s="513"/>
      <c r="AH51" s="570"/>
      <c r="AI51" s="571"/>
      <c r="AJ51" s="571"/>
      <c r="AK51" s="583"/>
      <c r="AL51" s="584"/>
      <c r="AM51" s="584"/>
      <c r="AN51" s="585"/>
    </row>
    <row r="52" spans="1:40" s="152" customFormat="1" ht="15" customHeight="1">
      <c r="A52" s="62" t="s">
        <v>34</v>
      </c>
      <c r="B52" s="511" t="s">
        <v>267</v>
      </c>
      <c r="C52" s="512"/>
      <c r="D52" s="512"/>
      <c r="E52" s="513"/>
      <c r="F52" s="511" t="s">
        <v>45</v>
      </c>
      <c r="G52" s="512"/>
      <c r="H52" s="512"/>
      <c r="I52" s="513"/>
      <c r="J52" s="511"/>
      <c r="K52" s="512"/>
      <c r="L52" s="512"/>
      <c r="M52" s="513"/>
      <c r="N52" s="511" t="s">
        <v>254</v>
      </c>
      <c r="O52" s="512"/>
      <c r="P52" s="512"/>
      <c r="Q52" s="513"/>
      <c r="R52" s="511" t="s">
        <v>135</v>
      </c>
      <c r="S52" s="512"/>
      <c r="T52" s="512"/>
      <c r="U52" s="513"/>
      <c r="V52" s="511" t="s">
        <v>396</v>
      </c>
      <c r="W52" s="512"/>
      <c r="X52" s="512"/>
      <c r="Y52" s="513"/>
      <c r="Z52" s="511"/>
      <c r="AA52" s="512"/>
      <c r="AB52" s="512"/>
      <c r="AC52" s="513"/>
      <c r="AD52" s="511" t="s">
        <v>46</v>
      </c>
      <c r="AE52" s="512"/>
      <c r="AF52" s="512"/>
      <c r="AG52" s="513"/>
      <c r="AH52" s="570"/>
      <c r="AI52" s="571"/>
      <c r="AJ52" s="571"/>
      <c r="AK52" s="583"/>
      <c r="AL52" s="584"/>
      <c r="AM52" s="584"/>
      <c r="AN52" s="585"/>
    </row>
    <row r="53" spans="1:40" s="152" customFormat="1" ht="15" customHeight="1">
      <c r="A53" s="62" t="s">
        <v>35</v>
      </c>
      <c r="B53" s="511" t="s">
        <v>150</v>
      </c>
      <c r="C53" s="512"/>
      <c r="D53" s="512"/>
      <c r="E53" s="513"/>
      <c r="F53" s="511"/>
      <c r="G53" s="512"/>
      <c r="H53" s="512"/>
      <c r="I53" s="513"/>
      <c r="J53" s="511" t="s">
        <v>92</v>
      </c>
      <c r="K53" s="512"/>
      <c r="L53" s="512"/>
      <c r="M53" s="513"/>
      <c r="N53" s="511" t="s">
        <v>254</v>
      </c>
      <c r="O53" s="512"/>
      <c r="P53" s="512"/>
      <c r="Q53" s="513"/>
      <c r="R53" s="511" t="s">
        <v>365</v>
      </c>
      <c r="S53" s="512"/>
      <c r="T53" s="512"/>
      <c r="U53" s="513"/>
      <c r="V53" s="511"/>
      <c r="W53" s="512"/>
      <c r="X53" s="512"/>
      <c r="Y53" s="513"/>
      <c r="Z53" s="511" t="s">
        <v>254</v>
      </c>
      <c r="AA53" s="512"/>
      <c r="AB53" s="512"/>
      <c r="AC53" s="513"/>
      <c r="AD53" s="511" t="s">
        <v>45</v>
      </c>
      <c r="AE53" s="512"/>
      <c r="AF53" s="512"/>
      <c r="AG53" s="513"/>
      <c r="AH53" s="570"/>
      <c r="AI53" s="571"/>
      <c r="AJ53" s="571"/>
      <c r="AK53" s="583"/>
      <c r="AL53" s="584"/>
      <c r="AM53" s="584"/>
      <c r="AN53" s="585"/>
    </row>
    <row r="54" spans="1:40" s="152" customFormat="1" ht="15" customHeight="1" thickBot="1">
      <c r="A54" s="93" t="s">
        <v>36</v>
      </c>
      <c r="B54" s="517" t="s">
        <v>135</v>
      </c>
      <c r="C54" s="518"/>
      <c r="D54" s="518"/>
      <c r="E54" s="519"/>
      <c r="F54" s="517"/>
      <c r="G54" s="518"/>
      <c r="H54" s="518"/>
      <c r="I54" s="519"/>
      <c r="J54" s="517"/>
      <c r="K54" s="518"/>
      <c r="L54" s="518"/>
      <c r="M54" s="519"/>
      <c r="N54" s="517" t="s">
        <v>366</v>
      </c>
      <c r="O54" s="518"/>
      <c r="P54" s="518"/>
      <c r="Q54" s="519"/>
      <c r="R54" s="517" t="s">
        <v>254</v>
      </c>
      <c r="S54" s="518"/>
      <c r="T54" s="518"/>
      <c r="U54" s="519"/>
      <c r="V54" s="517"/>
      <c r="W54" s="518"/>
      <c r="X54" s="518"/>
      <c r="Y54" s="519"/>
      <c r="Z54" s="517"/>
      <c r="AA54" s="518"/>
      <c r="AB54" s="518"/>
      <c r="AC54" s="519"/>
      <c r="AD54" s="517" t="s">
        <v>267</v>
      </c>
      <c r="AE54" s="518"/>
      <c r="AF54" s="518"/>
      <c r="AG54" s="519"/>
      <c r="AH54" s="572"/>
      <c r="AI54" s="573"/>
      <c r="AJ54" s="573"/>
      <c r="AK54" s="586"/>
      <c r="AL54" s="587"/>
      <c r="AM54" s="587"/>
      <c r="AN54" s="588"/>
    </row>
    <row r="55" ht="13.5" customHeight="1" thickTop="1"/>
    <row r="56" ht="13.5" customHeight="1"/>
    <row r="57" ht="13.5" customHeight="1"/>
    <row r="60" spans="22:40" ht="12.75"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</sheetData>
  <sheetProtection/>
  <mergeCells count="157">
    <mergeCell ref="Z52:AC52"/>
    <mergeCell ref="Z54:AC54"/>
    <mergeCell ref="AD54:AG54"/>
    <mergeCell ref="AH15:AI15"/>
    <mergeCell ref="AH14:AI14"/>
    <mergeCell ref="AH11:AI11"/>
    <mergeCell ref="AH13:AI13"/>
    <mergeCell ref="Z53:AC53"/>
    <mergeCell ref="Z49:AC49"/>
    <mergeCell ref="AD38:AG38"/>
    <mergeCell ref="Z39:AC39"/>
    <mergeCell ref="AH10:AI10"/>
    <mergeCell ref="AH17:AI17"/>
    <mergeCell ref="AH18:AI18"/>
    <mergeCell ref="AH20:AI20"/>
    <mergeCell ref="AH21:AI21"/>
    <mergeCell ref="AH22:AI22"/>
    <mergeCell ref="Z37:AC37"/>
    <mergeCell ref="AH23:AI23"/>
    <mergeCell ref="AH24:AI24"/>
    <mergeCell ref="AH25:AI25"/>
    <mergeCell ref="AH12:AI12"/>
    <mergeCell ref="AH16:AI16"/>
    <mergeCell ref="AH26:AI26"/>
    <mergeCell ref="AH19:AI19"/>
    <mergeCell ref="B53:E53"/>
    <mergeCell ref="F53:I53"/>
    <mergeCell ref="J53:M53"/>
    <mergeCell ref="N53:Q53"/>
    <mergeCell ref="R53:U53"/>
    <mergeCell ref="V53:Y53"/>
    <mergeCell ref="B52:E52"/>
    <mergeCell ref="F52:I52"/>
    <mergeCell ref="J52:M52"/>
    <mergeCell ref="N52:Q52"/>
    <mergeCell ref="R52:U52"/>
    <mergeCell ref="V52:Y52"/>
    <mergeCell ref="B51:E51"/>
    <mergeCell ref="F51:I51"/>
    <mergeCell ref="J51:M51"/>
    <mergeCell ref="N51:Q51"/>
    <mergeCell ref="R51:U51"/>
    <mergeCell ref="V51:Y51"/>
    <mergeCell ref="B50:E50"/>
    <mergeCell ref="F50:I50"/>
    <mergeCell ref="J50:M50"/>
    <mergeCell ref="N50:Q50"/>
    <mergeCell ref="R50:U50"/>
    <mergeCell ref="V50:Y50"/>
    <mergeCell ref="B54:E54"/>
    <mergeCell ref="F54:I54"/>
    <mergeCell ref="J54:M54"/>
    <mergeCell ref="N54:Q54"/>
    <mergeCell ref="R54:U54"/>
    <mergeCell ref="V54:Y54"/>
    <mergeCell ref="AK49:AN54"/>
    <mergeCell ref="Z50:AC50"/>
    <mergeCell ref="AD50:AG50"/>
    <mergeCell ref="Z51:AC51"/>
    <mergeCell ref="AD51:AG51"/>
    <mergeCell ref="AD53:AG53"/>
    <mergeCell ref="AH27:AJ54"/>
    <mergeCell ref="AD52:AG52"/>
    <mergeCell ref="AD49:AG49"/>
    <mergeCell ref="AD39:AG39"/>
    <mergeCell ref="B49:E49"/>
    <mergeCell ref="F49:I49"/>
    <mergeCell ref="J49:M49"/>
    <mergeCell ref="N49:Q49"/>
    <mergeCell ref="R49:U49"/>
    <mergeCell ref="V49:Y49"/>
    <mergeCell ref="B39:E39"/>
    <mergeCell ref="F39:I39"/>
    <mergeCell ref="J39:M39"/>
    <mergeCell ref="N39:Q39"/>
    <mergeCell ref="R39:U39"/>
    <mergeCell ref="V39:Y39"/>
    <mergeCell ref="AD37:AG37"/>
    <mergeCell ref="B38:E38"/>
    <mergeCell ref="F38:I38"/>
    <mergeCell ref="J38:M38"/>
    <mergeCell ref="N38:Q38"/>
    <mergeCell ref="R38:U38"/>
    <mergeCell ref="V38:Y38"/>
    <mergeCell ref="Z38:AC38"/>
    <mergeCell ref="B37:E37"/>
    <mergeCell ref="F37:I37"/>
    <mergeCell ref="J37:M37"/>
    <mergeCell ref="N37:Q37"/>
    <mergeCell ref="R37:U37"/>
    <mergeCell ref="V37:Y37"/>
    <mergeCell ref="B36:E36"/>
    <mergeCell ref="F36:I36"/>
    <mergeCell ref="J36:M36"/>
    <mergeCell ref="N36:Q36"/>
    <mergeCell ref="R36:U36"/>
    <mergeCell ref="V36:Y36"/>
    <mergeCell ref="Z36:AC36"/>
    <mergeCell ref="AD36:AG36"/>
    <mergeCell ref="AD34:AG34"/>
    <mergeCell ref="B35:E35"/>
    <mergeCell ref="F35:I35"/>
    <mergeCell ref="J35:M35"/>
    <mergeCell ref="N35:Q35"/>
    <mergeCell ref="R35:U35"/>
    <mergeCell ref="V35:Y35"/>
    <mergeCell ref="Z35:AC35"/>
    <mergeCell ref="AD35:AG35"/>
    <mergeCell ref="Z33:AC33"/>
    <mergeCell ref="AD33:AG33"/>
    <mergeCell ref="B34:E34"/>
    <mergeCell ref="F34:I34"/>
    <mergeCell ref="J34:M34"/>
    <mergeCell ref="N34:Q34"/>
    <mergeCell ref="R34:U34"/>
    <mergeCell ref="V34:Y34"/>
    <mergeCell ref="Z34:AC34"/>
    <mergeCell ref="B33:E33"/>
    <mergeCell ref="F33:I33"/>
    <mergeCell ref="J33:M33"/>
    <mergeCell ref="N33:Q33"/>
    <mergeCell ref="R33:U33"/>
    <mergeCell ref="V33:Y33"/>
    <mergeCell ref="R31:U31"/>
    <mergeCell ref="V31:Y31"/>
    <mergeCell ref="V32:Y32"/>
    <mergeCell ref="Z32:AC32"/>
    <mergeCell ref="AD32:AG32"/>
    <mergeCell ref="AD31:AG31"/>
    <mergeCell ref="Z31:AC31"/>
    <mergeCell ref="AK31:AN39"/>
    <mergeCell ref="B32:E32"/>
    <mergeCell ref="F32:I32"/>
    <mergeCell ref="J32:M32"/>
    <mergeCell ref="N32:Q32"/>
    <mergeCell ref="R32:U32"/>
    <mergeCell ref="B31:E31"/>
    <mergeCell ref="F31:I31"/>
    <mergeCell ref="J31:M31"/>
    <mergeCell ref="N31:Q31"/>
    <mergeCell ref="AH4:AI4"/>
    <mergeCell ref="AH9:AI9"/>
    <mergeCell ref="AH8:AI8"/>
    <mergeCell ref="Z3:AC3"/>
    <mergeCell ref="AD3:AG3"/>
    <mergeCell ref="AH3:AJ3"/>
    <mergeCell ref="AH7:AI7"/>
    <mergeCell ref="AH6:AI6"/>
    <mergeCell ref="AH5:AI5"/>
    <mergeCell ref="AK3:AN3"/>
    <mergeCell ref="A1:AN1"/>
    <mergeCell ref="B3:E3"/>
    <mergeCell ref="F3:I3"/>
    <mergeCell ref="J3:M3"/>
    <mergeCell ref="N3:Q3"/>
    <mergeCell ref="R3:U3"/>
    <mergeCell ref="V3:Y3"/>
  </mergeCells>
  <printOptions/>
  <pageMargins left="0.56" right="0.17" top="1.06" bottom="0.48" header="0.25" footer="0.36"/>
  <pageSetup horizontalDpi="600" verticalDpi="600" orientation="landscape" paperSize="8" scale="105" r:id="rId3"/>
  <headerFooter alignWithMargins="0">
    <oddFooter>&amp;R&amp;8připravil: Miroslav Talášek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V72"/>
  <sheetViews>
    <sheetView zoomScalePageLayoutView="0" workbookViewId="0" topLeftCell="A1">
      <pane ySplit="4" topLeftCell="A5" activePane="bottomLeft" state="frozen"/>
      <selection pane="topLeft" activeCell="J24" sqref="J24:M24"/>
      <selection pane="bottomLeft" activeCell="J24" sqref="J24:M24"/>
    </sheetView>
  </sheetViews>
  <sheetFormatPr defaultColWidth="9.00390625" defaultRowHeight="12.75"/>
  <cols>
    <col min="1" max="1" width="17.875" style="5" customWidth="1"/>
    <col min="2" max="25" width="5.625" style="0" customWidth="1"/>
    <col min="26" max="31" width="9.125" style="0" customWidth="1"/>
    <col min="33" max="33" width="9.00390625" style="0" customWidth="1"/>
  </cols>
  <sheetData>
    <row r="1" spans="1:48" ht="36.75" customHeight="1">
      <c r="A1" s="537" t="s">
        <v>172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537"/>
      <c r="AN1" s="537"/>
      <c r="AO1" s="537"/>
      <c r="AP1" s="537"/>
      <c r="AQ1" s="537"/>
      <c r="AR1" s="537"/>
      <c r="AS1" s="537"/>
      <c r="AT1" s="537"/>
      <c r="AU1" s="537"/>
      <c r="AV1" s="537"/>
    </row>
    <row r="2" ht="13.5" thickBot="1"/>
    <row r="3" spans="1:35" s="6" customFormat="1" ht="15.75" customHeight="1" thickBot="1" thickTop="1">
      <c r="A3" s="7" t="s">
        <v>15</v>
      </c>
      <c r="B3" s="538" t="s">
        <v>10</v>
      </c>
      <c r="C3" s="539"/>
      <c r="D3" s="539"/>
      <c r="E3" s="540"/>
      <c r="F3" s="538" t="s">
        <v>9</v>
      </c>
      <c r="G3" s="539"/>
      <c r="H3" s="539"/>
      <c r="I3" s="540"/>
      <c r="J3" s="538" t="s">
        <v>8</v>
      </c>
      <c r="K3" s="539"/>
      <c r="L3" s="539"/>
      <c r="M3" s="540"/>
      <c r="N3" s="538" t="s">
        <v>7</v>
      </c>
      <c r="O3" s="539"/>
      <c r="P3" s="539"/>
      <c r="Q3" s="540"/>
      <c r="R3" s="544" t="s">
        <v>6</v>
      </c>
      <c r="S3" s="544"/>
      <c r="T3" s="544"/>
      <c r="U3" s="544"/>
      <c r="V3" s="538" t="s">
        <v>5</v>
      </c>
      <c r="W3" s="545"/>
      <c r="X3" s="545"/>
      <c r="Y3" s="546"/>
      <c r="Z3" s="547" t="s">
        <v>37</v>
      </c>
      <c r="AA3" s="547"/>
      <c r="AB3" s="547"/>
      <c r="AC3" s="547"/>
      <c r="AD3" s="547"/>
      <c r="AE3" s="547"/>
      <c r="AF3" s="548" t="s">
        <v>38</v>
      </c>
      <c r="AG3" s="539"/>
      <c r="AH3" s="539"/>
      <c r="AI3" s="549"/>
    </row>
    <row r="4" spans="1:35" s="14" customFormat="1" ht="15" customHeight="1" thickBot="1">
      <c r="A4" s="8" t="s">
        <v>16</v>
      </c>
      <c r="B4" s="9" t="s">
        <v>17</v>
      </c>
      <c r="C4" s="10" t="s">
        <v>18</v>
      </c>
      <c r="D4" s="10" t="s">
        <v>19</v>
      </c>
      <c r="E4" s="11" t="s">
        <v>20</v>
      </c>
      <c r="F4" s="9" t="s">
        <v>17</v>
      </c>
      <c r="G4" s="10" t="s">
        <v>18</v>
      </c>
      <c r="H4" s="10" t="s">
        <v>19</v>
      </c>
      <c r="I4" s="11" t="s">
        <v>20</v>
      </c>
      <c r="J4" s="9" t="s">
        <v>17</v>
      </c>
      <c r="K4" s="10" t="s">
        <v>18</v>
      </c>
      <c r="L4" s="10" t="s">
        <v>19</v>
      </c>
      <c r="M4" s="11" t="s">
        <v>20</v>
      </c>
      <c r="N4" s="9" t="s">
        <v>17</v>
      </c>
      <c r="O4" s="10" t="s">
        <v>18</v>
      </c>
      <c r="P4" s="10" t="s">
        <v>19</v>
      </c>
      <c r="Q4" s="11" t="s">
        <v>20</v>
      </c>
      <c r="R4" s="9" t="s">
        <v>17</v>
      </c>
      <c r="S4" s="10" t="s">
        <v>18</v>
      </c>
      <c r="T4" s="10" t="s">
        <v>19</v>
      </c>
      <c r="U4" s="11" t="s">
        <v>20</v>
      </c>
      <c r="V4" s="9" t="s">
        <v>17</v>
      </c>
      <c r="W4" s="10" t="s">
        <v>18</v>
      </c>
      <c r="X4" s="10" t="s">
        <v>19</v>
      </c>
      <c r="Y4" s="11" t="s">
        <v>20</v>
      </c>
      <c r="Z4" s="622"/>
      <c r="AA4" s="623"/>
      <c r="AB4" s="10" t="s">
        <v>19</v>
      </c>
      <c r="AC4" s="624"/>
      <c r="AD4" s="623"/>
      <c r="AE4" s="10" t="s">
        <v>19</v>
      </c>
      <c r="AF4" s="12" t="s">
        <v>17</v>
      </c>
      <c r="AG4" s="10" t="s">
        <v>18</v>
      </c>
      <c r="AH4" s="10" t="s">
        <v>19</v>
      </c>
      <c r="AI4" s="13" t="s">
        <v>20</v>
      </c>
    </row>
    <row r="5" spans="1:35" ht="15" customHeight="1">
      <c r="A5" s="160" t="s">
        <v>76</v>
      </c>
      <c r="B5" s="154">
        <v>307</v>
      </c>
      <c r="C5" s="22">
        <v>167</v>
      </c>
      <c r="D5" s="19">
        <f aca="true" t="shared" si="0" ref="D5:D17">SUM(B5:C5)</f>
        <v>474</v>
      </c>
      <c r="E5" s="155">
        <v>5</v>
      </c>
      <c r="F5" s="154">
        <v>287</v>
      </c>
      <c r="G5" s="22">
        <v>126</v>
      </c>
      <c r="H5" s="17">
        <f>SUM(F5:G5)</f>
        <v>413</v>
      </c>
      <c r="I5" s="155">
        <v>4</v>
      </c>
      <c r="J5" s="154">
        <v>285</v>
      </c>
      <c r="K5" s="22">
        <v>104</v>
      </c>
      <c r="L5" s="20">
        <f aca="true" t="shared" si="1" ref="L5:L17">SUM(J5:K5)</f>
        <v>389</v>
      </c>
      <c r="M5" s="155">
        <v>8</v>
      </c>
      <c r="N5" s="154">
        <v>306</v>
      </c>
      <c r="O5" s="22">
        <v>151</v>
      </c>
      <c r="P5" s="17">
        <f>SUM(N5:O5)</f>
        <v>457</v>
      </c>
      <c r="Q5" s="155">
        <v>2</v>
      </c>
      <c r="R5" s="154">
        <v>300</v>
      </c>
      <c r="S5" s="22">
        <v>129</v>
      </c>
      <c r="T5" s="17">
        <f>SUM(R5:S5)</f>
        <v>429</v>
      </c>
      <c r="U5" s="155">
        <v>5</v>
      </c>
      <c r="V5" s="154">
        <v>287</v>
      </c>
      <c r="W5" s="22">
        <v>122</v>
      </c>
      <c r="X5" s="17">
        <f>SUM(V5:W5)</f>
        <v>409</v>
      </c>
      <c r="Y5" s="155">
        <v>5</v>
      </c>
      <c r="Z5" s="625"/>
      <c r="AA5" s="621"/>
      <c r="AB5" s="621"/>
      <c r="AC5" s="621"/>
      <c r="AD5" s="621"/>
      <c r="AE5" s="621"/>
      <c r="AF5" s="161">
        <v>1772</v>
      </c>
      <c r="AG5" s="162">
        <v>799</v>
      </c>
      <c r="AH5" s="163">
        <f aca="true" t="shared" si="2" ref="AH5:AH17">SUM(AF5:AG5)</f>
        <v>2571</v>
      </c>
      <c r="AI5" s="164">
        <v>29</v>
      </c>
    </row>
    <row r="6" spans="1:35" ht="15" customHeight="1">
      <c r="A6" s="36" t="s">
        <v>77</v>
      </c>
      <c r="B6" s="43">
        <v>285</v>
      </c>
      <c r="C6" s="34">
        <v>126</v>
      </c>
      <c r="D6" s="27">
        <f t="shared" si="0"/>
        <v>411</v>
      </c>
      <c r="E6" s="156">
        <v>5</v>
      </c>
      <c r="F6" s="43">
        <v>282</v>
      </c>
      <c r="G6" s="34">
        <v>171</v>
      </c>
      <c r="H6" s="29">
        <f>SUM(F6:G6)</f>
        <v>453</v>
      </c>
      <c r="I6" s="156">
        <v>2</v>
      </c>
      <c r="J6" s="43">
        <v>293</v>
      </c>
      <c r="K6" s="34">
        <v>147</v>
      </c>
      <c r="L6" s="27">
        <f t="shared" si="1"/>
        <v>440</v>
      </c>
      <c r="M6" s="156">
        <v>4</v>
      </c>
      <c r="N6" s="43">
        <v>293</v>
      </c>
      <c r="O6" s="34">
        <v>152</v>
      </c>
      <c r="P6" s="27">
        <f>SUM(N6:O6)</f>
        <v>445</v>
      </c>
      <c r="Q6" s="156">
        <v>3</v>
      </c>
      <c r="R6" s="43"/>
      <c r="S6" s="34"/>
      <c r="T6" s="27"/>
      <c r="U6" s="156"/>
      <c r="V6" s="43">
        <v>280</v>
      </c>
      <c r="W6" s="34">
        <v>121</v>
      </c>
      <c r="X6" s="37">
        <f>SUM(V6:W6)</f>
        <v>401</v>
      </c>
      <c r="Y6" s="156">
        <v>7</v>
      </c>
      <c r="Z6" s="625"/>
      <c r="AA6" s="621"/>
      <c r="AB6" s="621"/>
      <c r="AC6" s="621"/>
      <c r="AD6" s="621"/>
      <c r="AE6" s="621"/>
      <c r="AF6" s="38">
        <v>1733</v>
      </c>
      <c r="AG6" s="39">
        <v>825</v>
      </c>
      <c r="AH6" s="40">
        <f t="shared" si="2"/>
        <v>2558</v>
      </c>
      <c r="AI6" s="41">
        <v>29</v>
      </c>
    </row>
    <row r="7" spans="1:35" s="14" customFormat="1" ht="15" customHeight="1">
      <c r="A7" s="24" t="s">
        <v>78</v>
      </c>
      <c r="B7" s="43">
        <v>290</v>
      </c>
      <c r="C7" s="34">
        <v>149</v>
      </c>
      <c r="D7" s="27">
        <f t="shared" si="0"/>
        <v>439</v>
      </c>
      <c r="E7" s="156">
        <v>5</v>
      </c>
      <c r="F7" s="43">
        <v>272</v>
      </c>
      <c r="G7" s="34">
        <v>143</v>
      </c>
      <c r="H7" s="27">
        <f>SUM(F7:G7)</f>
        <v>415</v>
      </c>
      <c r="I7" s="156">
        <v>2</v>
      </c>
      <c r="J7" s="43">
        <v>300</v>
      </c>
      <c r="K7" s="34">
        <v>150</v>
      </c>
      <c r="L7" s="29">
        <f t="shared" si="1"/>
        <v>450</v>
      </c>
      <c r="M7" s="156">
        <v>7</v>
      </c>
      <c r="N7" s="43">
        <v>286</v>
      </c>
      <c r="O7" s="34">
        <v>125</v>
      </c>
      <c r="P7" s="27">
        <f>SUM(N7:O7)</f>
        <v>411</v>
      </c>
      <c r="Q7" s="156">
        <v>5</v>
      </c>
      <c r="R7" s="43">
        <v>268</v>
      </c>
      <c r="S7" s="34">
        <v>133</v>
      </c>
      <c r="T7" s="37">
        <f>SUM(R7:S7)</f>
        <v>401</v>
      </c>
      <c r="U7" s="156">
        <v>4</v>
      </c>
      <c r="V7" s="43">
        <v>293</v>
      </c>
      <c r="W7" s="34">
        <v>152</v>
      </c>
      <c r="X7" s="27">
        <f>SUM(V7:W7)</f>
        <v>445</v>
      </c>
      <c r="Y7" s="156">
        <v>3</v>
      </c>
      <c r="Z7" s="625"/>
      <c r="AA7" s="621"/>
      <c r="AB7" s="621"/>
      <c r="AC7" s="621"/>
      <c r="AD7" s="621"/>
      <c r="AE7" s="621"/>
      <c r="AF7" s="33">
        <v>1709</v>
      </c>
      <c r="AG7" s="34">
        <v>852</v>
      </c>
      <c r="AH7" s="27">
        <f t="shared" si="2"/>
        <v>2561</v>
      </c>
      <c r="AI7" s="35">
        <v>26</v>
      </c>
    </row>
    <row r="8" spans="1:35" ht="15" customHeight="1">
      <c r="A8" s="36" t="s">
        <v>79</v>
      </c>
      <c r="B8" s="43">
        <v>294</v>
      </c>
      <c r="C8" s="34">
        <v>134</v>
      </c>
      <c r="D8" s="27">
        <f t="shared" si="0"/>
        <v>428</v>
      </c>
      <c r="E8" s="156">
        <v>3</v>
      </c>
      <c r="F8" s="43">
        <v>295</v>
      </c>
      <c r="G8" s="34">
        <v>127</v>
      </c>
      <c r="H8" s="27">
        <f>SUM(F8:G8)</f>
        <v>422</v>
      </c>
      <c r="I8" s="156">
        <v>4</v>
      </c>
      <c r="J8" s="43">
        <v>291</v>
      </c>
      <c r="K8" s="34">
        <v>109</v>
      </c>
      <c r="L8" s="37">
        <f t="shared" si="1"/>
        <v>400</v>
      </c>
      <c r="M8" s="156">
        <v>5</v>
      </c>
      <c r="N8" s="43">
        <v>314</v>
      </c>
      <c r="O8" s="34">
        <v>132</v>
      </c>
      <c r="P8" s="29">
        <f>SUM(N8:O8)</f>
        <v>446</v>
      </c>
      <c r="Q8" s="156">
        <v>4</v>
      </c>
      <c r="R8" s="43"/>
      <c r="S8" s="34"/>
      <c r="T8" s="27"/>
      <c r="U8" s="156"/>
      <c r="V8" s="43">
        <v>286</v>
      </c>
      <c r="W8" s="34">
        <v>148</v>
      </c>
      <c r="X8" s="27">
        <f>SUM(V8:W8)</f>
        <v>434</v>
      </c>
      <c r="Y8" s="156">
        <v>1</v>
      </c>
      <c r="Z8" s="627"/>
      <c r="AA8" s="628"/>
      <c r="AB8" s="628"/>
      <c r="AC8" s="621" t="s">
        <v>52</v>
      </c>
      <c r="AD8" s="592"/>
      <c r="AE8" s="27">
        <v>425</v>
      </c>
      <c r="AF8" s="38">
        <v>1761</v>
      </c>
      <c r="AG8" s="39">
        <v>794</v>
      </c>
      <c r="AH8" s="40">
        <f t="shared" si="2"/>
        <v>2555</v>
      </c>
      <c r="AI8" s="41">
        <v>24</v>
      </c>
    </row>
    <row r="9" spans="1:35" s="14" customFormat="1" ht="15" customHeight="1">
      <c r="A9" s="24" t="s">
        <v>80</v>
      </c>
      <c r="B9" s="43">
        <v>300</v>
      </c>
      <c r="C9" s="34">
        <v>152</v>
      </c>
      <c r="D9" s="29">
        <f t="shared" si="0"/>
        <v>452</v>
      </c>
      <c r="E9" s="156">
        <v>4</v>
      </c>
      <c r="F9" s="43">
        <v>301</v>
      </c>
      <c r="G9" s="34">
        <v>134</v>
      </c>
      <c r="H9" s="27">
        <f>SUM(F9:G9)</f>
        <v>435</v>
      </c>
      <c r="I9" s="156">
        <v>5</v>
      </c>
      <c r="J9" s="43">
        <v>284</v>
      </c>
      <c r="K9" s="34">
        <v>149</v>
      </c>
      <c r="L9" s="27">
        <f t="shared" si="1"/>
        <v>433</v>
      </c>
      <c r="M9" s="156">
        <v>5</v>
      </c>
      <c r="N9" s="43"/>
      <c r="O9" s="34"/>
      <c r="P9" s="27"/>
      <c r="Q9" s="156"/>
      <c r="R9" s="43"/>
      <c r="S9" s="34"/>
      <c r="T9" s="27"/>
      <c r="U9" s="156"/>
      <c r="V9" s="43">
        <v>292</v>
      </c>
      <c r="W9" s="34">
        <v>134</v>
      </c>
      <c r="X9" s="37">
        <f>SUM(V9:W9)</f>
        <v>426</v>
      </c>
      <c r="Y9" s="156">
        <v>5</v>
      </c>
      <c r="Z9" s="621" t="s">
        <v>51</v>
      </c>
      <c r="AA9" s="592"/>
      <c r="AB9" s="27">
        <v>442</v>
      </c>
      <c r="AC9" s="621" t="s">
        <v>96</v>
      </c>
      <c r="AD9" s="592"/>
      <c r="AE9" s="27">
        <v>447</v>
      </c>
      <c r="AF9" s="33">
        <v>1757</v>
      </c>
      <c r="AG9" s="34">
        <v>878</v>
      </c>
      <c r="AH9" s="27">
        <f t="shared" si="2"/>
        <v>2635</v>
      </c>
      <c r="AI9" s="35">
        <v>24</v>
      </c>
    </row>
    <row r="10" spans="1:35" ht="15" customHeight="1">
      <c r="A10" s="36" t="s">
        <v>81</v>
      </c>
      <c r="B10" s="43">
        <v>296</v>
      </c>
      <c r="C10" s="34">
        <v>175</v>
      </c>
      <c r="D10" s="29">
        <f t="shared" si="0"/>
        <v>471</v>
      </c>
      <c r="E10" s="156">
        <v>2</v>
      </c>
      <c r="F10" s="43" t="s">
        <v>100</v>
      </c>
      <c r="G10" s="34" t="s">
        <v>101</v>
      </c>
      <c r="H10" s="27" t="s">
        <v>97</v>
      </c>
      <c r="I10" s="156" t="s">
        <v>102</v>
      </c>
      <c r="J10" s="43">
        <v>311</v>
      </c>
      <c r="K10" s="34">
        <v>138</v>
      </c>
      <c r="L10" s="27">
        <f t="shared" si="1"/>
        <v>449</v>
      </c>
      <c r="M10" s="156">
        <v>3</v>
      </c>
      <c r="N10" s="43"/>
      <c r="O10" s="34"/>
      <c r="P10" s="27"/>
      <c r="Q10" s="156"/>
      <c r="R10" s="43">
        <v>304</v>
      </c>
      <c r="S10" s="34">
        <v>115</v>
      </c>
      <c r="T10" s="27">
        <f aca="true" t="shared" si="3" ref="T10:T16">SUM(R10:S10)</f>
        <v>419</v>
      </c>
      <c r="U10" s="156">
        <v>5</v>
      </c>
      <c r="V10" s="43" t="s">
        <v>103</v>
      </c>
      <c r="W10" s="34" t="s">
        <v>104</v>
      </c>
      <c r="X10" s="27" t="s">
        <v>98</v>
      </c>
      <c r="Y10" s="156" t="s">
        <v>105</v>
      </c>
      <c r="Z10" s="621" t="s">
        <v>99</v>
      </c>
      <c r="AA10" s="592"/>
      <c r="AB10" s="27">
        <v>440</v>
      </c>
      <c r="AC10" s="621" t="s">
        <v>89</v>
      </c>
      <c r="AD10" s="592"/>
      <c r="AE10" s="172">
        <v>407</v>
      </c>
      <c r="AF10" s="38">
        <v>1788</v>
      </c>
      <c r="AG10" s="39">
        <v>833</v>
      </c>
      <c r="AH10" s="40">
        <f t="shared" si="2"/>
        <v>2621</v>
      </c>
      <c r="AI10" s="41">
        <v>27</v>
      </c>
    </row>
    <row r="11" spans="1:35" s="14" customFormat="1" ht="15" customHeight="1">
      <c r="A11" s="24" t="s">
        <v>82</v>
      </c>
      <c r="B11" s="43">
        <v>275</v>
      </c>
      <c r="C11" s="34">
        <v>114</v>
      </c>
      <c r="D11" s="27">
        <f t="shared" si="0"/>
        <v>389</v>
      </c>
      <c r="E11" s="156">
        <v>8</v>
      </c>
      <c r="F11" s="43">
        <v>254</v>
      </c>
      <c r="G11" s="34">
        <v>109</v>
      </c>
      <c r="H11" s="37">
        <f>SUM(F11:G11)</f>
        <v>363</v>
      </c>
      <c r="I11" s="156">
        <v>2</v>
      </c>
      <c r="J11" s="43">
        <v>271</v>
      </c>
      <c r="K11" s="34">
        <v>159</v>
      </c>
      <c r="L11" s="27">
        <f t="shared" si="1"/>
        <v>430</v>
      </c>
      <c r="M11" s="156">
        <v>0</v>
      </c>
      <c r="N11" s="43">
        <v>287</v>
      </c>
      <c r="O11" s="34">
        <v>152</v>
      </c>
      <c r="P11" s="29">
        <f aca="true" t="shared" si="4" ref="P11:P17">SUM(N11:O11)</f>
        <v>439</v>
      </c>
      <c r="Q11" s="156">
        <v>4</v>
      </c>
      <c r="R11" s="43">
        <v>266</v>
      </c>
      <c r="S11" s="34">
        <v>142</v>
      </c>
      <c r="T11" s="27">
        <f t="shared" si="3"/>
        <v>408</v>
      </c>
      <c r="U11" s="156">
        <v>4</v>
      </c>
      <c r="V11" s="43">
        <v>302</v>
      </c>
      <c r="W11" s="34">
        <v>134</v>
      </c>
      <c r="X11" s="27">
        <f>SUM(V11:W11)</f>
        <v>436</v>
      </c>
      <c r="Y11" s="156">
        <v>6</v>
      </c>
      <c r="Z11" s="621"/>
      <c r="AA11" s="592"/>
      <c r="AB11" s="34"/>
      <c r="AC11" s="621"/>
      <c r="AD11" s="626"/>
      <c r="AE11" s="626"/>
      <c r="AF11" s="33">
        <v>1655</v>
      </c>
      <c r="AG11" s="34">
        <v>810</v>
      </c>
      <c r="AH11" s="27">
        <f t="shared" si="2"/>
        <v>2465</v>
      </c>
      <c r="AI11" s="35">
        <v>24</v>
      </c>
    </row>
    <row r="12" spans="1:35" ht="15" customHeight="1">
      <c r="A12" s="36" t="s">
        <v>83</v>
      </c>
      <c r="B12" s="43">
        <v>307</v>
      </c>
      <c r="C12" s="34">
        <v>132</v>
      </c>
      <c r="D12" s="27">
        <f t="shared" si="0"/>
        <v>439</v>
      </c>
      <c r="E12" s="156">
        <v>7</v>
      </c>
      <c r="F12" s="43">
        <v>296</v>
      </c>
      <c r="G12" s="34">
        <v>150</v>
      </c>
      <c r="H12" s="27">
        <f>SUM(F12:G12)</f>
        <v>446</v>
      </c>
      <c r="I12" s="156">
        <v>2</v>
      </c>
      <c r="J12" s="43">
        <v>276</v>
      </c>
      <c r="K12" s="34">
        <v>132</v>
      </c>
      <c r="L12" s="37">
        <f t="shared" si="1"/>
        <v>408</v>
      </c>
      <c r="M12" s="156">
        <v>6</v>
      </c>
      <c r="N12" s="43">
        <v>305</v>
      </c>
      <c r="O12" s="34">
        <v>161</v>
      </c>
      <c r="P12" s="29">
        <f t="shared" si="4"/>
        <v>466</v>
      </c>
      <c r="Q12" s="156">
        <v>4</v>
      </c>
      <c r="R12" s="43">
        <v>289</v>
      </c>
      <c r="S12" s="34">
        <v>136</v>
      </c>
      <c r="T12" s="27">
        <f t="shared" si="3"/>
        <v>425</v>
      </c>
      <c r="U12" s="156">
        <v>4</v>
      </c>
      <c r="V12" s="43">
        <v>290</v>
      </c>
      <c r="W12" s="34">
        <v>150</v>
      </c>
      <c r="X12" s="27">
        <f>SUM(V12:W12)</f>
        <v>440</v>
      </c>
      <c r="Y12" s="156">
        <v>1</v>
      </c>
      <c r="Z12" s="627"/>
      <c r="AA12" s="628"/>
      <c r="AB12" s="628"/>
      <c r="AC12" s="621"/>
      <c r="AD12" s="621"/>
      <c r="AE12" s="621"/>
      <c r="AF12" s="38">
        <v>1763</v>
      </c>
      <c r="AG12" s="39">
        <v>861</v>
      </c>
      <c r="AH12" s="40">
        <f t="shared" si="2"/>
        <v>2624</v>
      </c>
      <c r="AI12" s="41">
        <v>24</v>
      </c>
    </row>
    <row r="13" spans="1:35" s="14" customFormat="1" ht="15" customHeight="1">
      <c r="A13" s="24" t="s">
        <v>84</v>
      </c>
      <c r="B13" s="43">
        <v>299</v>
      </c>
      <c r="C13" s="34">
        <v>123</v>
      </c>
      <c r="D13" s="27">
        <f t="shared" si="0"/>
        <v>422</v>
      </c>
      <c r="E13" s="156">
        <v>4</v>
      </c>
      <c r="F13" s="43">
        <v>295</v>
      </c>
      <c r="G13" s="34">
        <v>115</v>
      </c>
      <c r="H13" s="27">
        <f>SUM(F13:G13)</f>
        <v>410</v>
      </c>
      <c r="I13" s="156">
        <v>10</v>
      </c>
      <c r="J13" s="43">
        <v>287</v>
      </c>
      <c r="K13" s="34">
        <v>89</v>
      </c>
      <c r="L13" s="37">
        <f t="shared" si="1"/>
        <v>376</v>
      </c>
      <c r="M13" s="156">
        <v>7</v>
      </c>
      <c r="N13" s="43">
        <v>289</v>
      </c>
      <c r="O13" s="34">
        <v>135</v>
      </c>
      <c r="P13" s="29">
        <f t="shared" si="4"/>
        <v>424</v>
      </c>
      <c r="Q13" s="156">
        <v>2</v>
      </c>
      <c r="R13" s="43">
        <v>279</v>
      </c>
      <c r="S13" s="34">
        <v>116</v>
      </c>
      <c r="T13" s="27">
        <f t="shared" si="3"/>
        <v>395</v>
      </c>
      <c r="U13" s="156">
        <v>4</v>
      </c>
      <c r="V13" s="43">
        <v>280</v>
      </c>
      <c r="W13" s="34">
        <v>116</v>
      </c>
      <c r="X13" s="27">
        <f>SUM(V13:W13)</f>
        <v>396</v>
      </c>
      <c r="Y13" s="156">
        <v>1</v>
      </c>
      <c r="Z13" s="625"/>
      <c r="AA13" s="621"/>
      <c r="AB13" s="621"/>
      <c r="AC13" s="621"/>
      <c r="AD13" s="621"/>
      <c r="AE13" s="621"/>
      <c r="AF13" s="33">
        <v>1729</v>
      </c>
      <c r="AG13" s="34">
        <v>694</v>
      </c>
      <c r="AH13" s="27">
        <f t="shared" si="2"/>
        <v>2423</v>
      </c>
      <c r="AI13" s="35">
        <v>28</v>
      </c>
    </row>
    <row r="14" spans="1:35" ht="15" customHeight="1">
      <c r="A14" s="36" t="s">
        <v>85</v>
      </c>
      <c r="B14" s="43">
        <v>306</v>
      </c>
      <c r="C14" s="34">
        <v>149</v>
      </c>
      <c r="D14" s="29">
        <f t="shared" si="0"/>
        <v>455</v>
      </c>
      <c r="E14" s="156">
        <v>2</v>
      </c>
      <c r="F14" s="43">
        <v>300</v>
      </c>
      <c r="G14" s="34">
        <v>107</v>
      </c>
      <c r="H14" s="27">
        <f>SUM(F14:G14)</f>
        <v>407</v>
      </c>
      <c r="I14" s="156">
        <v>10</v>
      </c>
      <c r="J14" s="43">
        <v>286</v>
      </c>
      <c r="K14" s="34">
        <v>118</v>
      </c>
      <c r="L14" s="37">
        <f t="shared" si="1"/>
        <v>404</v>
      </c>
      <c r="M14" s="156">
        <v>4</v>
      </c>
      <c r="N14" s="43">
        <v>290</v>
      </c>
      <c r="O14" s="34">
        <v>126</v>
      </c>
      <c r="P14" s="27">
        <f t="shared" si="4"/>
        <v>416</v>
      </c>
      <c r="Q14" s="156">
        <v>5</v>
      </c>
      <c r="R14" s="43">
        <v>290</v>
      </c>
      <c r="S14" s="34">
        <v>131</v>
      </c>
      <c r="T14" s="27">
        <f t="shared" si="3"/>
        <v>421</v>
      </c>
      <c r="U14" s="156">
        <v>6</v>
      </c>
      <c r="V14" s="43">
        <v>286</v>
      </c>
      <c r="W14" s="34">
        <v>150</v>
      </c>
      <c r="X14" s="27">
        <f>SUM(V14:W14)</f>
        <v>436</v>
      </c>
      <c r="Y14" s="156">
        <v>2</v>
      </c>
      <c r="Z14" s="627"/>
      <c r="AA14" s="628"/>
      <c r="AB14" s="628"/>
      <c r="AC14" s="621"/>
      <c r="AD14" s="621"/>
      <c r="AE14" s="621"/>
      <c r="AF14" s="38">
        <v>1758</v>
      </c>
      <c r="AG14" s="39">
        <v>781</v>
      </c>
      <c r="AH14" s="40">
        <f t="shared" si="2"/>
        <v>2539</v>
      </c>
      <c r="AI14" s="41">
        <v>29</v>
      </c>
    </row>
    <row r="15" spans="1:35" s="14" customFormat="1" ht="15" customHeight="1">
      <c r="A15" s="24" t="s">
        <v>86</v>
      </c>
      <c r="B15" s="43">
        <v>283</v>
      </c>
      <c r="C15" s="34">
        <v>142</v>
      </c>
      <c r="D15" s="29">
        <f t="shared" si="0"/>
        <v>425</v>
      </c>
      <c r="E15" s="156">
        <v>5</v>
      </c>
      <c r="F15" s="43"/>
      <c r="G15" s="34"/>
      <c r="H15" s="27"/>
      <c r="I15" s="156"/>
      <c r="J15" s="43" t="s">
        <v>121</v>
      </c>
      <c r="K15" s="34" t="s">
        <v>122</v>
      </c>
      <c r="L15" s="27" t="s">
        <v>123</v>
      </c>
      <c r="M15" s="156" t="s">
        <v>124</v>
      </c>
      <c r="N15" s="43">
        <v>277</v>
      </c>
      <c r="O15" s="34">
        <v>116</v>
      </c>
      <c r="P15" s="27">
        <f t="shared" si="4"/>
        <v>393</v>
      </c>
      <c r="Q15" s="156">
        <v>7</v>
      </c>
      <c r="R15" s="43">
        <v>283</v>
      </c>
      <c r="S15" s="34">
        <v>110</v>
      </c>
      <c r="T15" s="27">
        <f t="shared" si="3"/>
        <v>393</v>
      </c>
      <c r="U15" s="156">
        <v>8</v>
      </c>
      <c r="V15" s="43" t="s">
        <v>125</v>
      </c>
      <c r="W15" s="34" t="s">
        <v>126</v>
      </c>
      <c r="X15" s="27" t="s">
        <v>120</v>
      </c>
      <c r="Y15" s="156" t="s">
        <v>127</v>
      </c>
      <c r="Z15" s="621" t="s">
        <v>99</v>
      </c>
      <c r="AA15" s="592"/>
      <c r="AB15" s="27">
        <v>396</v>
      </c>
      <c r="AC15" s="621" t="s">
        <v>89</v>
      </c>
      <c r="AD15" s="592"/>
      <c r="AE15" s="172">
        <v>360</v>
      </c>
      <c r="AF15" s="33">
        <v>1652</v>
      </c>
      <c r="AG15" s="34">
        <v>703</v>
      </c>
      <c r="AH15" s="27">
        <f t="shared" si="2"/>
        <v>2355</v>
      </c>
      <c r="AI15" s="35">
        <v>41</v>
      </c>
    </row>
    <row r="16" spans="1:35" ht="15" customHeight="1">
      <c r="A16" s="36" t="s">
        <v>88</v>
      </c>
      <c r="B16" s="43">
        <v>293</v>
      </c>
      <c r="C16" s="34">
        <v>139</v>
      </c>
      <c r="D16" s="27">
        <f t="shared" si="0"/>
        <v>432</v>
      </c>
      <c r="E16" s="156">
        <v>5</v>
      </c>
      <c r="F16" s="43"/>
      <c r="G16" s="34"/>
      <c r="H16" s="27"/>
      <c r="I16" s="156"/>
      <c r="J16" s="43">
        <v>286</v>
      </c>
      <c r="K16" s="34">
        <v>116</v>
      </c>
      <c r="L16" s="37">
        <f t="shared" si="1"/>
        <v>402</v>
      </c>
      <c r="M16" s="156">
        <v>4</v>
      </c>
      <c r="N16" s="43">
        <v>281</v>
      </c>
      <c r="O16" s="34">
        <v>162</v>
      </c>
      <c r="P16" s="27">
        <f t="shared" si="4"/>
        <v>443</v>
      </c>
      <c r="Q16" s="156">
        <v>5</v>
      </c>
      <c r="R16" s="43">
        <v>276</v>
      </c>
      <c r="S16" s="34">
        <v>132</v>
      </c>
      <c r="T16" s="27">
        <f t="shared" si="3"/>
        <v>408</v>
      </c>
      <c r="U16" s="156">
        <v>2</v>
      </c>
      <c r="V16" s="43">
        <v>286</v>
      </c>
      <c r="W16" s="34">
        <v>163</v>
      </c>
      <c r="X16" s="29">
        <f>SUM(V16:W16)</f>
        <v>449</v>
      </c>
      <c r="Y16" s="156">
        <v>0</v>
      </c>
      <c r="Z16" s="627"/>
      <c r="AA16" s="628"/>
      <c r="AB16" s="628"/>
      <c r="AC16" s="621"/>
      <c r="AD16" s="621"/>
      <c r="AE16" s="621"/>
      <c r="AF16" s="38">
        <v>1715</v>
      </c>
      <c r="AG16" s="39">
        <v>851</v>
      </c>
      <c r="AH16" s="40">
        <f t="shared" si="2"/>
        <v>2566</v>
      </c>
      <c r="AI16" s="41">
        <v>22</v>
      </c>
    </row>
    <row r="17" spans="1:35" s="14" customFormat="1" ht="15" customHeight="1" thickBot="1">
      <c r="A17" s="165" t="s">
        <v>87</v>
      </c>
      <c r="B17" s="157">
        <v>279</v>
      </c>
      <c r="C17" s="158">
        <v>121</v>
      </c>
      <c r="D17" s="27">
        <f t="shared" si="0"/>
        <v>400</v>
      </c>
      <c r="E17" s="159">
        <v>8</v>
      </c>
      <c r="F17" s="157"/>
      <c r="G17" s="158"/>
      <c r="H17" s="47"/>
      <c r="I17" s="159"/>
      <c r="J17" s="157">
        <v>289</v>
      </c>
      <c r="K17" s="158">
        <v>115</v>
      </c>
      <c r="L17" s="47">
        <f t="shared" si="1"/>
        <v>404</v>
      </c>
      <c r="M17" s="159">
        <v>5</v>
      </c>
      <c r="N17" s="157">
        <v>288</v>
      </c>
      <c r="O17" s="158">
        <v>133</v>
      </c>
      <c r="P17" s="184">
        <f t="shared" si="4"/>
        <v>421</v>
      </c>
      <c r="Q17" s="159">
        <v>5</v>
      </c>
      <c r="R17" s="157"/>
      <c r="S17" s="158"/>
      <c r="T17" s="47"/>
      <c r="U17" s="159"/>
      <c r="V17" s="157">
        <v>284</v>
      </c>
      <c r="W17" s="158">
        <v>105</v>
      </c>
      <c r="X17" s="153">
        <f>SUM(V17:W17)</f>
        <v>389</v>
      </c>
      <c r="Y17" s="159">
        <v>8</v>
      </c>
      <c r="Z17" s="621" t="s">
        <v>47</v>
      </c>
      <c r="AA17" s="592"/>
      <c r="AB17" s="27">
        <v>418</v>
      </c>
      <c r="AC17" s="621" t="s">
        <v>140</v>
      </c>
      <c r="AD17" s="592"/>
      <c r="AE17" s="27">
        <v>398</v>
      </c>
      <c r="AF17" s="166">
        <v>1701</v>
      </c>
      <c r="AG17" s="158">
        <v>729</v>
      </c>
      <c r="AH17" s="47">
        <f t="shared" si="2"/>
        <v>2430</v>
      </c>
      <c r="AI17" s="167">
        <v>42</v>
      </c>
    </row>
    <row r="18" spans="1:35" ht="15" customHeight="1">
      <c r="A18" s="54" t="s">
        <v>21</v>
      </c>
      <c r="B18" s="55">
        <f>AVERAGE(B5:B17)</f>
        <v>293.38461538461536</v>
      </c>
      <c r="C18" s="56">
        <f>AVERAGE(C5:C17)</f>
        <v>140.23076923076923</v>
      </c>
      <c r="D18" s="57">
        <f aca="true" t="shared" si="5" ref="D18:U18">AVERAGE(D5:D17)</f>
        <v>433.61538461538464</v>
      </c>
      <c r="E18" s="58">
        <f t="shared" si="5"/>
        <v>4.846153846153846</v>
      </c>
      <c r="F18" s="55">
        <f t="shared" si="5"/>
        <v>286.8888888888889</v>
      </c>
      <c r="G18" s="56">
        <f>AVERAGE(G5:G17)</f>
        <v>131.33333333333334</v>
      </c>
      <c r="H18" s="57">
        <f>AVERAGE(H5:H17)</f>
        <v>418.22222222222223</v>
      </c>
      <c r="I18" s="58">
        <f t="shared" si="5"/>
        <v>4.555555555555555</v>
      </c>
      <c r="J18" s="55">
        <f t="shared" si="5"/>
        <v>288.25</v>
      </c>
      <c r="K18" s="56">
        <f>AVERAGE(K5:K17)</f>
        <v>127.16666666666667</v>
      </c>
      <c r="L18" s="57">
        <f>AVERAGE(L5:L17)</f>
        <v>415.4166666666667</v>
      </c>
      <c r="M18" s="58">
        <f t="shared" si="5"/>
        <v>4.833333333333333</v>
      </c>
      <c r="N18" s="55">
        <f t="shared" si="5"/>
        <v>292.3636363636364</v>
      </c>
      <c r="O18" s="56">
        <f>AVERAGE(O5:O17)</f>
        <v>140.45454545454547</v>
      </c>
      <c r="P18" s="57">
        <f>AVERAGE(P5:P17)</f>
        <v>432.8181818181818</v>
      </c>
      <c r="Q18" s="58">
        <f t="shared" si="5"/>
        <v>4.181818181818182</v>
      </c>
      <c r="R18" s="55">
        <f t="shared" si="5"/>
        <v>283.8888888888889</v>
      </c>
      <c r="S18" s="56">
        <f>AVERAGE(S5:S17)</f>
        <v>127.11111111111111</v>
      </c>
      <c r="T18" s="57">
        <f>AVERAGE(T5:T17)</f>
        <v>411</v>
      </c>
      <c r="U18" s="58">
        <f t="shared" si="5"/>
        <v>4.666666666666667</v>
      </c>
      <c r="V18" s="55">
        <f>AVERAGE(V5:V17)</f>
        <v>287.8181818181818</v>
      </c>
      <c r="W18" s="56">
        <f>AVERAGE(W5:W17)</f>
        <v>135.9090909090909</v>
      </c>
      <c r="X18" s="57">
        <f>AVERAGE(X5:X17)</f>
        <v>423.72727272727275</v>
      </c>
      <c r="Y18" s="58">
        <f>AVERAGE(Y5:Y17)</f>
        <v>3.5454545454545454</v>
      </c>
      <c r="Z18" s="568"/>
      <c r="AA18" s="569"/>
      <c r="AB18" s="569"/>
      <c r="AC18" s="568"/>
      <c r="AD18" s="569"/>
      <c r="AE18" s="569"/>
      <c r="AF18" s="59">
        <f>AVERAGE(AF5:AF17)</f>
        <v>1730.2307692307693</v>
      </c>
      <c r="AG18" s="56">
        <f>AVERAGE(AG5:AG17)</f>
        <v>800.7692307692307</v>
      </c>
      <c r="AH18" s="60">
        <f>AVERAGE(AH5:AH17)</f>
        <v>2531</v>
      </c>
      <c r="AI18" s="61">
        <f>AVERAGE(AI5:AI17)</f>
        <v>28.384615384615383</v>
      </c>
    </row>
    <row r="19" spans="1:35" ht="15" customHeight="1">
      <c r="A19" s="62" t="s">
        <v>22</v>
      </c>
      <c r="B19" s="63">
        <f>AVERAGE(AVERAGE(B5,B6,B8,B10,B12,B14,B16),B7,B9,B11,B13,B15,B17)</f>
        <v>289.18367346938777</v>
      </c>
      <c r="C19" s="64">
        <f aca="true" t="shared" si="6" ref="C19:Y19">AVERAGE(AVERAGE(C5,C6,C8,C10,C12,C14,C16),C7,C9,C11,C13,C15,C17)</f>
        <v>135.28571428571428</v>
      </c>
      <c r="D19" s="65">
        <f t="shared" si="6"/>
        <v>424.46938775510205</v>
      </c>
      <c r="E19" s="66">
        <f t="shared" si="6"/>
        <v>5.448979591836734</v>
      </c>
      <c r="F19" s="63">
        <f t="shared" si="6"/>
        <v>282.8</v>
      </c>
      <c r="G19" s="64">
        <f t="shared" si="6"/>
        <v>127.44000000000001</v>
      </c>
      <c r="H19" s="65">
        <f t="shared" si="6"/>
        <v>410.23999999999995</v>
      </c>
      <c r="I19" s="66">
        <f t="shared" si="6"/>
        <v>4.68</v>
      </c>
      <c r="J19" s="63">
        <f t="shared" si="6"/>
        <v>286.7857142857143</v>
      </c>
      <c r="K19" s="64">
        <f t="shared" si="6"/>
        <v>130.9047619047619</v>
      </c>
      <c r="L19" s="65">
        <f t="shared" si="6"/>
        <v>417.69047619047615</v>
      </c>
      <c r="M19" s="66">
        <f t="shared" si="6"/>
        <v>4.809523809523809</v>
      </c>
      <c r="N19" s="63">
        <f t="shared" si="6"/>
        <v>287.52777777777777</v>
      </c>
      <c r="O19" s="64">
        <f t="shared" si="6"/>
        <v>134.72222222222223</v>
      </c>
      <c r="P19" s="65">
        <f t="shared" si="6"/>
        <v>422.25</v>
      </c>
      <c r="Q19" s="66">
        <f t="shared" si="6"/>
        <v>4.472222222222222</v>
      </c>
      <c r="R19" s="63">
        <f t="shared" si="6"/>
        <v>277.56</v>
      </c>
      <c r="S19" s="64">
        <f t="shared" si="6"/>
        <v>125.92</v>
      </c>
      <c r="T19" s="65">
        <f t="shared" si="6"/>
        <v>403.48</v>
      </c>
      <c r="U19" s="66">
        <f t="shared" si="6"/>
        <v>4.88</v>
      </c>
      <c r="V19" s="63">
        <f t="shared" si="6"/>
        <v>289.47222222222223</v>
      </c>
      <c r="W19" s="64">
        <f t="shared" si="6"/>
        <v>130.55555555555557</v>
      </c>
      <c r="X19" s="65">
        <f t="shared" si="6"/>
        <v>420.0277777777778</v>
      </c>
      <c r="Y19" s="66">
        <f t="shared" si="6"/>
        <v>4.277777777777778</v>
      </c>
      <c r="Z19" s="570"/>
      <c r="AA19" s="571"/>
      <c r="AB19" s="571"/>
      <c r="AC19" s="570"/>
      <c r="AD19" s="571"/>
      <c r="AE19" s="571"/>
      <c r="AF19" s="67">
        <f>AVERAGE(AVERAGE(AF5,AF6,AF8,AF10,AF12,AF14,AF16),AF7,AF9,AF11,AF13,AF15,AF17)</f>
        <v>1708.387755102041</v>
      </c>
      <c r="AG19" s="64">
        <f>AVERAGE(AVERAGE(AG5,AG6,AG8,AG10,AG12,AG14,AG16),AG7,AG9,AG11,AG13,AG15,AG17)</f>
        <v>783.7959183673469</v>
      </c>
      <c r="AH19" s="68">
        <f>AVERAGE(AVERAGE(AH5,AH6,AH8,AH10,AH12,AH14,AH16),AH7,AH9,AH11,AH13,AH15,AH17)</f>
        <v>2492.1836734693875</v>
      </c>
      <c r="AI19" s="69">
        <f>AVERAGE(AVERAGE(AI5,AI6,AI8,AI10,AI12,AI14,AI16),AI7,AI9,AI11,AI13,AI15,AI17)</f>
        <v>30.183673469387752</v>
      </c>
    </row>
    <row r="20" spans="1:35" ht="15" customHeight="1">
      <c r="A20" s="70" t="s">
        <v>23</v>
      </c>
      <c r="B20" s="71">
        <f>AVERAGE(B5,B6,B8,B10,B12,B14,B16)</f>
        <v>298.2857142857143</v>
      </c>
      <c r="C20" s="72">
        <f aca="true" t="shared" si="7" ref="C20:AI20">AVERAGE(C5,C6,C8,C10,C12,C14,C16)</f>
        <v>146</v>
      </c>
      <c r="D20" s="73">
        <f t="shared" si="7"/>
        <v>444.2857142857143</v>
      </c>
      <c r="E20" s="74">
        <f t="shared" si="7"/>
        <v>4.142857142857143</v>
      </c>
      <c r="F20" s="71">
        <f t="shared" si="7"/>
        <v>292</v>
      </c>
      <c r="G20" s="72">
        <f t="shared" si="7"/>
        <v>136.2</v>
      </c>
      <c r="H20" s="73">
        <f t="shared" si="7"/>
        <v>428.2</v>
      </c>
      <c r="I20" s="74">
        <f t="shared" si="7"/>
        <v>4.4</v>
      </c>
      <c r="J20" s="71">
        <f t="shared" si="7"/>
        <v>289.7142857142857</v>
      </c>
      <c r="K20" s="72">
        <f t="shared" si="7"/>
        <v>123.42857142857143</v>
      </c>
      <c r="L20" s="73">
        <f t="shared" si="7"/>
        <v>413.14285714285717</v>
      </c>
      <c r="M20" s="74">
        <f t="shared" si="7"/>
        <v>4.857142857142857</v>
      </c>
      <c r="N20" s="71">
        <f t="shared" si="7"/>
        <v>298.1666666666667</v>
      </c>
      <c r="O20" s="72">
        <f t="shared" si="7"/>
        <v>147.33333333333334</v>
      </c>
      <c r="P20" s="73">
        <f t="shared" si="7"/>
        <v>445.5</v>
      </c>
      <c r="Q20" s="74">
        <f t="shared" si="7"/>
        <v>3.8333333333333335</v>
      </c>
      <c r="R20" s="71">
        <f t="shared" si="7"/>
        <v>291.8</v>
      </c>
      <c r="S20" s="72">
        <f t="shared" si="7"/>
        <v>128.6</v>
      </c>
      <c r="T20" s="73">
        <f t="shared" si="7"/>
        <v>420.4</v>
      </c>
      <c r="U20" s="74">
        <f t="shared" si="7"/>
        <v>4.4</v>
      </c>
      <c r="V20" s="71">
        <f t="shared" si="7"/>
        <v>285.8333333333333</v>
      </c>
      <c r="W20" s="72">
        <f t="shared" si="7"/>
        <v>142.33333333333334</v>
      </c>
      <c r="X20" s="73">
        <f t="shared" si="7"/>
        <v>428.1666666666667</v>
      </c>
      <c r="Y20" s="74">
        <f t="shared" si="7"/>
        <v>2.6666666666666665</v>
      </c>
      <c r="Z20" s="570"/>
      <c r="AA20" s="571"/>
      <c r="AB20" s="571"/>
      <c r="AC20" s="570"/>
      <c r="AD20" s="571"/>
      <c r="AE20" s="571"/>
      <c r="AF20" s="75">
        <f t="shared" si="7"/>
        <v>1755.7142857142858</v>
      </c>
      <c r="AG20" s="72">
        <f t="shared" si="7"/>
        <v>820.5714285714286</v>
      </c>
      <c r="AH20" s="76">
        <f t="shared" si="7"/>
        <v>2576.285714285714</v>
      </c>
      <c r="AI20" s="77">
        <f t="shared" si="7"/>
        <v>26.285714285714285</v>
      </c>
    </row>
    <row r="21" spans="1:35" ht="15" customHeight="1" thickBot="1">
      <c r="A21" s="78" t="s">
        <v>58</v>
      </c>
      <c r="B21" s="79">
        <f>AVERAGE(B7,B9,B11,B13,B15,B17)</f>
        <v>287.6666666666667</v>
      </c>
      <c r="C21" s="80">
        <f aca="true" t="shared" si="8" ref="C21:Y21">AVERAGE(C7,C9,C11,C13,C15,C17)</f>
        <v>133.5</v>
      </c>
      <c r="D21" s="81">
        <f t="shared" si="8"/>
        <v>421.1666666666667</v>
      </c>
      <c r="E21" s="82">
        <f t="shared" si="8"/>
        <v>5.666666666666667</v>
      </c>
      <c r="F21" s="79">
        <f t="shared" si="8"/>
        <v>280.5</v>
      </c>
      <c r="G21" s="80">
        <f t="shared" si="8"/>
        <v>125.25</v>
      </c>
      <c r="H21" s="81">
        <f t="shared" si="8"/>
        <v>405.75</v>
      </c>
      <c r="I21" s="82">
        <f t="shared" si="8"/>
        <v>4.75</v>
      </c>
      <c r="J21" s="79">
        <f t="shared" si="8"/>
        <v>286.2</v>
      </c>
      <c r="K21" s="80">
        <f t="shared" si="8"/>
        <v>132.4</v>
      </c>
      <c r="L21" s="81">
        <f t="shared" si="8"/>
        <v>418.6</v>
      </c>
      <c r="M21" s="82">
        <f t="shared" si="8"/>
        <v>4.8</v>
      </c>
      <c r="N21" s="79">
        <f t="shared" si="8"/>
        <v>285.4</v>
      </c>
      <c r="O21" s="80">
        <f t="shared" si="8"/>
        <v>132.2</v>
      </c>
      <c r="P21" s="81">
        <f t="shared" si="8"/>
        <v>417.6</v>
      </c>
      <c r="Q21" s="82">
        <f t="shared" si="8"/>
        <v>4.6</v>
      </c>
      <c r="R21" s="83">
        <f t="shared" si="8"/>
        <v>274</v>
      </c>
      <c r="S21" s="84">
        <f t="shared" si="8"/>
        <v>125.25</v>
      </c>
      <c r="T21" s="85">
        <f t="shared" si="8"/>
        <v>399.25</v>
      </c>
      <c r="U21" s="86">
        <f t="shared" si="8"/>
        <v>5</v>
      </c>
      <c r="V21" s="79">
        <f t="shared" si="8"/>
        <v>290.2</v>
      </c>
      <c r="W21" s="80">
        <f t="shared" si="8"/>
        <v>128.2</v>
      </c>
      <c r="X21" s="81">
        <f t="shared" si="8"/>
        <v>418.4</v>
      </c>
      <c r="Y21" s="82">
        <f t="shared" si="8"/>
        <v>4.6</v>
      </c>
      <c r="Z21" s="570"/>
      <c r="AA21" s="571"/>
      <c r="AB21" s="571"/>
      <c r="AC21" s="570"/>
      <c r="AD21" s="571"/>
      <c r="AE21" s="571"/>
      <c r="AF21" s="87">
        <f>AVERAGE(AF7,AF9,AF11,AF13,AF15,AF17)</f>
        <v>1700.5</v>
      </c>
      <c r="AG21" s="80">
        <f>AVERAGE(AG7,AG9,AG11,AG13,AG15,AG17)</f>
        <v>777.6666666666666</v>
      </c>
      <c r="AH21" s="88">
        <f>AVERAGE(AH7,AH9,AH11,AH13,AH15,AH17)</f>
        <v>2478.1666666666665</v>
      </c>
      <c r="AI21" s="89">
        <f>AVERAGE(AI7,AI9,AI11,AI13,AI15,AI17)</f>
        <v>30.833333333333332</v>
      </c>
    </row>
    <row r="22" spans="1:35" ht="15" customHeight="1" thickTop="1">
      <c r="A22" s="90" t="s">
        <v>62</v>
      </c>
      <c r="B22" s="611" t="s">
        <v>70</v>
      </c>
      <c r="C22" s="595"/>
      <c r="D22" s="595"/>
      <c r="E22" s="596"/>
      <c r="F22" s="611" t="s">
        <v>53</v>
      </c>
      <c r="G22" s="595"/>
      <c r="H22" s="595"/>
      <c r="I22" s="596"/>
      <c r="J22" s="611" t="s">
        <v>53</v>
      </c>
      <c r="K22" s="595"/>
      <c r="L22" s="595"/>
      <c r="M22" s="596"/>
      <c r="N22" s="611" t="s">
        <v>70</v>
      </c>
      <c r="O22" s="595"/>
      <c r="P22" s="595"/>
      <c r="Q22" s="596"/>
      <c r="R22" s="629"/>
      <c r="S22" s="595"/>
      <c r="T22" s="595"/>
      <c r="U22" s="596"/>
      <c r="V22" s="594" t="s">
        <v>53</v>
      </c>
      <c r="W22" s="595"/>
      <c r="X22" s="595"/>
      <c r="Y22" s="596"/>
      <c r="Z22" s="570"/>
      <c r="AA22" s="571"/>
      <c r="AB22" s="571"/>
      <c r="AC22" s="570"/>
      <c r="AD22" s="571"/>
      <c r="AE22" s="571"/>
      <c r="AF22" s="574"/>
      <c r="AG22" s="575"/>
      <c r="AH22" s="575"/>
      <c r="AI22" s="576"/>
    </row>
    <row r="23" spans="1:35" ht="15" customHeight="1" thickBot="1">
      <c r="A23" s="91" t="s">
        <v>63</v>
      </c>
      <c r="B23" s="630"/>
      <c r="C23" s="524"/>
      <c r="D23" s="524"/>
      <c r="E23" s="525"/>
      <c r="F23" s="589" t="s">
        <v>53</v>
      </c>
      <c r="G23" s="524"/>
      <c r="H23" s="524"/>
      <c r="I23" s="525"/>
      <c r="J23" s="589" t="s">
        <v>91</v>
      </c>
      <c r="K23" s="524"/>
      <c r="L23" s="524"/>
      <c r="M23" s="525"/>
      <c r="N23" s="630"/>
      <c r="O23" s="524"/>
      <c r="P23" s="524"/>
      <c r="Q23" s="525"/>
      <c r="R23" s="589" t="s">
        <v>53</v>
      </c>
      <c r="S23" s="524"/>
      <c r="T23" s="524"/>
      <c r="U23" s="525"/>
      <c r="V23" s="523" t="s">
        <v>57</v>
      </c>
      <c r="W23" s="524"/>
      <c r="X23" s="524"/>
      <c r="Y23" s="525"/>
      <c r="Z23" s="570"/>
      <c r="AA23" s="571"/>
      <c r="AB23" s="571"/>
      <c r="AC23" s="570"/>
      <c r="AD23" s="571"/>
      <c r="AE23" s="571"/>
      <c r="AF23" s="577"/>
      <c r="AG23" s="578"/>
      <c r="AH23" s="578"/>
      <c r="AI23" s="579"/>
    </row>
    <row r="24" spans="1:35" ht="15" customHeight="1">
      <c r="A24" s="54" t="s">
        <v>24</v>
      </c>
      <c r="B24" s="599" t="s">
        <v>142</v>
      </c>
      <c r="C24" s="600"/>
      <c r="D24" s="600"/>
      <c r="E24" s="601"/>
      <c r="F24" s="599" t="s">
        <v>113</v>
      </c>
      <c r="G24" s="600"/>
      <c r="H24" s="600"/>
      <c r="I24" s="601"/>
      <c r="J24" s="599" t="s">
        <v>66</v>
      </c>
      <c r="K24" s="600"/>
      <c r="L24" s="600"/>
      <c r="M24" s="601"/>
      <c r="N24" s="599" t="s">
        <v>144</v>
      </c>
      <c r="O24" s="600"/>
      <c r="P24" s="600"/>
      <c r="Q24" s="601"/>
      <c r="R24" s="599" t="s">
        <v>130</v>
      </c>
      <c r="S24" s="600"/>
      <c r="T24" s="600"/>
      <c r="U24" s="601"/>
      <c r="V24" s="602" t="s">
        <v>118</v>
      </c>
      <c r="W24" s="600"/>
      <c r="X24" s="600"/>
      <c r="Y24" s="601"/>
      <c r="Z24" s="570"/>
      <c r="AA24" s="571"/>
      <c r="AB24" s="571"/>
      <c r="AC24" s="570"/>
      <c r="AD24" s="571"/>
      <c r="AE24" s="571"/>
      <c r="AF24" s="577"/>
      <c r="AG24" s="578"/>
      <c r="AH24" s="578"/>
      <c r="AI24" s="579"/>
    </row>
    <row r="25" spans="1:35" ht="15" customHeight="1">
      <c r="A25" s="62" t="s">
        <v>25</v>
      </c>
      <c r="B25" s="603" t="s">
        <v>69</v>
      </c>
      <c r="C25" s="604"/>
      <c r="D25" s="604"/>
      <c r="E25" s="605"/>
      <c r="F25" s="603" t="s">
        <v>106</v>
      </c>
      <c r="G25" s="604"/>
      <c r="H25" s="604"/>
      <c r="I25" s="605"/>
      <c r="J25" s="603" t="s">
        <v>68</v>
      </c>
      <c r="K25" s="604"/>
      <c r="L25" s="604"/>
      <c r="M25" s="605"/>
      <c r="N25" s="603" t="s">
        <v>73</v>
      </c>
      <c r="O25" s="604"/>
      <c r="P25" s="604"/>
      <c r="Q25" s="605"/>
      <c r="R25" s="603" t="s">
        <v>131</v>
      </c>
      <c r="S25" s="604"/>
      <c r="T25" s="604"/>
      <c r="U25" s="605"/>
      <c r="V25" s="606" t="s">
        <v>71</v>
      </c>
      <c r="W25" s="604"/>
      <c r="X25" s="604"/>
      <c r="Y25" s="605"/>
      <c r="Z25" s="570"/>
      <c r="AA25" s="571"/>
      <c r="AB25" s="571"/>
      <c r="AC25" s="570"/>
      <c r="AD25" s="571"/>
      <c r="AE25" s="571"/>
      <c r="AF25" s="577"/>
      <c r="AG25" s="578"/>
      <c r="AH25" s="578"/>
      <c r="AI25" s="579"/>
    </row>
    <row r="26" spans="1:35" ht="15" customHeight="1" thickBot="1">
      <c r="A26" s="92" t="s">
        <v>59</v>
      </c>
      <c r="B26" s="607" t="s">
        <v>67</v>
      </c>
      <c r="C26" s="608"/>
      <c r="D26" s="608"/>
      <c r="E26" s="609"/>
      <c r="F26" s="607" t="s">
        <v>94</v>
      </c>
      <c r="G26" s="608"/>
      <c r="H26" s="608"/>
      <c r="I26" s="609"/>
      <c r="J26" s="607" t="s">
        <v>106</v>
      </c>
      <c r="K26" s="608"/>
      <c r="L26" s="608"/>
      <c r="M26" s="609"/>
      <c r="N26" s="607" t="s">
        <v>114</v>
      </c>
      <c r="O26" s="608"/>
      <c r="P26" s="608"/>
      <c r="Q26" s="609"/>
      <c r="R26" s="607" t="s">
        <v>115</v>
      </c>
      <c r="S26" s="608"/>
      <c r="T26" s="608"/>
      <c r="U26" s="609"/>
      <c r="V26" s="610" t="s">
        <v>114</v>
      </c>
      <c r="W26" s="608"/>
      <c r="X26" s="608"/>
      <c r="Y26" s="609"/>
      <c r="Z26" s="570"/>
      <c r="AA26" s="571"/>
      <c r="AB26" s="571"/>
      <c r="AC26" s="570"/>
      <c r="AD26" s="571"/>
      <c r="AE26" s="571"/>
      <c r="AF26" s="577"/>
      <c r="AG26" s="578"/>
      <c r="AH26" s="578"/>
      <c r="AI26" s="579"/>
    </row>
    <row r="27" spans="1:35" ht="15" customHeight="1">
      <c r="A27" s="54" t="s">
        <v>39</v>
      </c>
      <c r="B27" s="567" t="s">
        <v>54</v>
      </c>
      <c r="C27" s="521"/>
      <c r="D27" s="521"/>
      <c r="E27" s="522"/>
      <c r="F27" s="567" t="s">
        <v>53</v>
      </c>
      <c r="G27" s="521"/>
      <c r="H27" s="521"/>
      <c r="I27" s="522"/>
      <c r="J27" s="567" t="s">
        <v>54</v>
      </c>
      <c r="K27" s="521"/>
      <c r="L27" s="521"/>
      <c r="M27" s="522"/>
      <c r="N27" s="567" t="s">
        <v>53</v>
      </c>
      <c r="O27" s="521"/>
      <c r="P27" s="521"/>
      <c r="Q27" s="522"/>
      <c r="R27" s="567" t="s">
        <v>53</v>
      </c>
      <c r="S27" s="521"/>
      <c r="T27" s="521"/>
      <c r="U27" s="522"/>
      <c r="V27" s="520" t="s">
        <v>54</v>
      </c>
      <c r="W27" s="521"/>
      <c r="X27" s="521"/>
      <c r="Y27" s="522"/>
      <c r="Z27" s="570"/>
      <c r="AA27" s="571"/>
      <c r="AB27" s="571"/>
      <c r="AC27" s="570"/>
      <c r="AD27" s="571"/>
      <c r="AE27" s="571"/>
      <c r="AF27" s="577"/>
      <c r="AG27" s="578"/>
      <c r="AH27" s="578"/>
      <c r="AI27" s="579"/>
    </row>
    <row r="28" spans="1:35" ht="15" customHeight="1" thickBot="1">
      <c r="A28" s="92" t="s">
        <v>40</v>
      </c>
      <c r="B28" s="589" t="s">
        <v>53</v>
      </c>
      <c r="C28" s="524"/>
      <c r="D28" s="524"/>
      <c r="E28" s="525"/>
      <c r="F28" s="589" t="s">
        <v>53</v>
      </c>
      <c r="G28" s="524"/>
      <c r="H28" s="524"/>
      <c r="I28" s="525"/>
      <c r="J28" s="589" t="s">
        <v>54</v>
      </c>
      <c r="K28" s="524"/>
      <c r="L28" s="524"/>
      <c r="M28" s="525"/>
      <c r="N28" s="589" t="s">
        <v>53</v>
      </c>
      <c r="O28" s="524"/>
      <c r="P28" s="524"/>
      <c r="Q28" s="525"/>
      <c r="R28" s="589" t="s">
        <v>53</v>
      </c>
      <c r="S28" s="524"/>
      <c r="T28" s="524"/>
      <c r="U28" s="525"/>
      <c r="V28" s="523" t="s">
        <v>53</v>
      </c>
      <c r="W28" s="524"/>
      <c r="X28" s="524"/>
      <c r="Y28" s="525"/>
      <c r="Z28" s="570"/>
      <c r="AA28" s="571"/>
      <c r="AB28" s="571"/>
      <c r="AC28" s="570"/>
      <c r="AD28" s="571"/>
      <c r="AE28" s="571"/>
      <c r="AF28" s="577"/>
      <c r="AG28" s="578"/>
      <c r="AH28" s="578"/>
      <c r="AI28" s="579"/>
    </row>
    <row r="29" spans="1:35" ht="15" customHeight="1">
      <c r="A29" s="54" t="s">
        <v>41</v>
      </c>
      <c r="B29" s="567" t="s">
        <v>53</v>
      </c>
      <c r="C29" s="521"/>
      <c r="D29" s="521"/>
      <c r="E29" s="522"/>
      <c r="F29" s="567" t="s">
        <v>54</v>
      </c>
      <c r="G29" s="521"/>
      <c r="H29" s="521"/>
      <c r="I29" s="522"/>
      <c r="J29" s="567" t="s">
        <v>57</v>
      </c>
      <c r="K29" s="521"/>
      <c r="L29" s="521"/>
      <c r="M29" s="522"/>
      <c r="N29" s="567" t="s">
        <v>55</v>
      </c>
      <c r="O29" s="521"/>
      <c r="P29" s="521"/>
      <c r="Q29" s="522"/>
      <c r="R29" s="567"/>
      <c r="S29" s="521"/>
      <c r="T29" s="521"/>
      <c r="U29" s="522"/>
      <c r="V29" s="520" t="s">
        <v>54</v>
      </c>
      <c r="W29" s="521"/>
      <c r="X29" s="521"/>
      <c r="Y29" s="522"/>
      <c r="Z29" s="570"/>
      <c r="AA29" s="571"/>
      <c r="AB29" s="571"/>
      <c r="AC29" s="570"/>
      <c r="AD29" s="571"/>
      <c r="AE29" s="571"/>
      <c r="AF29" s="577"/>
      <c r="AG29" s="578"/>
      <c r="AH29" s="578"/>
      <c r="AI29" s="579"/>
    </row>
    <row r="30" spans="1:35" ht="15" customHeight="1" thickBot="1">
      <c r="A30" s="93" t="s">
        <v>42</v>
      </c>
      <c r="B30" s="566" t="s">
        <v>53</v>
      </c>
      <c r="C30" s="527"/>
      <c r="D30" s="527"/>
      <c r="E30" s="528"/>
      <c r="F30" s="566" t="s">
        <v>54</v>
      </c>
      <c r="G30" s="527"/>
      <c r="H30" s="527"/>
      <c r="I30" s="528"/>
      <c r="J30" s="566" t="s">
        <v>57</v>
      </c>
      <c r="K30" s="527"/>
      <c r="L30" s="527"/>
      <c r="M30" s="528"/>
      <c r="N30" s="566" t="s">
        <v>55</v>
      </c>
      <c r="O30" s="527"/>
      <c r="P30" s="527"/>
      <c r="Q30" s="528"/>
      <c r="R30" s="566"/>
      <c r="S30" s="527"/>
      <c r="T30" s="527"/>
      <c r="U30" s="528"/>
      <c r="V30" s="526" t="s">
        <v>54</v>
      </c>
      <c r="W30" s="527"/>
      <c r="X30" s="527"/>
      <c r="Y30" s="528"/>
      <c r="Z30" s="570"/>
      <c r="AA30" s="571"/>
      <c r="AB30" s="571"/>
      <c r="AC30" s="570"/>
      <c r="AD30" s="571"/>
      <c r="AE30" s="571"/>
      <c r="AF30" s="580"/>
      <c r="AG30" s="581"/>
      <c r="AH30" s="581"/>
      <c r="AI30" s="582"/>
    </row>
    <row r="31" spans="1:35" ht="15" customHeight="1" thickTop="1">
      <c r="A31" s="94" t="s">
        <v>26</v>
      </c>
      <c r="B31" s="99">
        <f>MAX(B5:B17)</f>
        <v>307</v>
      </c>
      <c r="C31" s="101">
        <f aca="true" t="shared" si="9" ref="C31:U31">MAX(C5:C17)</f>
        <v>175</v>
      </c>
      <c r="D31" s="102">
        <f t="shared" si="9"/>
        <v>474</v>
      </c>
      <c r="E31" s="98">
        <f t="shared" si="9"/>
        <v>8</v>
      </c>
      <c r="F31" s="99">
        <f t="shared" si="9"/>
        <v>301</v>
      </c>
      <c r="G31" s="96">
        <f t="shared" si="9"/>
        <v>171</v>
      </c>
      <c r="H31" s="97">
        <f t="shared" si="9"/>
        <v>453</v>
      </c>
      <c r="I31" s="179">
        <f t="shared" si="9"/>
        <v>10</v>
      </c>
      <c r="J31" s="99">
        <f t="shared" si="9"/>
        <v>311</v>
      </c>
      <c r="K31" s="96">
        <f t="shared" si="9"/>
        <v>159</v>
      </c>
      <c r="L31" s="97">
        <f t="shared" si="9"/>
        <v>450</v>
      </c>
      <c r="M31" s="98">
        <f t="shared" si="9"/>
        <v>8</v>
      </c>
      <c r="N31" s="103">
        <f t="shared" si="9"/>
        <v>314</v>
      </c>
      <c r="O31" s="96">
        <f t="shared" si="9"/>
        <v>162</v>
      </c>
      <c r="P31" s="97">
        <f t="shared" si="9"/>
        <v>466</v>
      </c>
      <c r="Q31" s="98">
        <f t="shared" si="9"/>
        <v>7</v>
      </c>
      <c r="R31" s="99">
        <f t="shared" si="9"/>
        <v>304</v>
      </c>
      <c r="S31" s="96">
        <f t="shared" si="9"/>
        <v>142</v>
      </c>
      <c r="T31" s="97">
        <f t="shared" si="9"/>
        <v>429</v>
      </c>
      <c r="U31" s="98">
        <f t="shared" si="9"/>
        <v>8</v>
      </c>
      <c r="V31" s="99">
        <f>MAX(V5:V17)</f>
        <v>302</v>
      </c>
      <c r="W31" s="96">
        <f>MAX(W5:W17)</f>
        <v>163</v>
      </c>
      <c r="X31" s="97">
        <f>MAX(X5:X17)</f>
        <v>449</v>
      </c>
      <c r="Y31" s="98">
        <f>MAX(Y5:Y17)</f>
        <v>8</v>
      </c>
      <c r="Z31" s="570"/>
      <c r="AA31" s="571"/>
      <c r="AB31" s="571"/>
      <c r="AC31" s="570"/>
      <c r="AD31" s="571"/>
      <c r="AE31" s="571"/>
      <c r="AF31" s="104">
        <f>MAX(AF5:AF17)</f>
        <v>1788</v>
      </c>
      <c r="AG31" s="105">
        <f>MAX(AG5:AG17)</f>
        <v>878</v>
      </c>
      <c r="AH31" s="106">
        <f>MAX(AH5:AH17)</f>
        <v>2635</v>
      </c>
      <c r="AI31" s="107">
        <f>MAX(AI5:AI17)</f>
        <v>42</v>
      </c>
    </row>
    <row r="32" spans="1:35" ht="15" customHeight="1">
      <c r="A32" s="108" t="s">
        <v>27</v>
      </c>
      <c r="B32" s="113">
        <f>MIN(B5:B17)</f>
        <v>275</v>
      </c>
      <c r="C32" s="110">
        <f aca="true" t="shared" si="10" ref="C32:U32">MIN(C5:C17)</f>
        <v>114</v>
      </c>
      <c r="D32" s="111">
        <f t="shared" si="10"/>
        <v>389</v>
      </c>
      <c r="E32" s="112">
        <f t="shared" si="10"/>
        <v>2</v>
      </c>
      <c r="F32" s="180">
        <f t="shared" si="10"/>
        <v>254</v>
      </c>
      <c r="G32" s="110">
        <f t="shared" si="10"/>
        <v>107</v>
      </c>
      <c r="H32" s="181">
        <f t="shared" si="10"/>
        <v>363</v>
      </c>
      <c r="I32" s="112">
        <f t="shared" si="10"/>
        <v>2</v>
      </c>
      <c r="J32" s="113">
        <f t="shared" si="10"/>
        <v>271</v>
      </c>
      <c r="K32" s="116">
        <f t="shared" si="10"/>
        <v>89</v>
      </c>
      <c r="L32" s="111">
        <f t="shared" si="10"/>
        <v>376</v>
      </c>
      <c r="M32" s="115">
        <f t="shared" si="10"/>
        <v>0</v>
      </c>
      <c r="N32" s="113">
        <f t="shared" si="10"/>
        <v>277</v>
      </c>
      <c r="O32" s="110">
        <f t="shared" si="10"/>
        <v>116</v>
      </c>
      <c r="P32" s="111">
        <f t="shared" si="10"/>
        <v>393</v>
      </c>
      <c r="Q32" s="112">
        <f t="shared" si="10"/>
        <v>2</v>
      </c>
      <c r="R32" s="113">
        <f t="shared" si="10"/>
        <v>266</v>
      </c>
      <c r="S32" s="110">
        <f t="shared" si="10"/>
        <v>110</v>
      </c>
      <c r="T32" s="111">
        <f t="shared" si="10"/>
        <v>393</v>
      </c>
      <c r="U32" s="112">
        <f t="shared" si="10"/>
        <v>2</v>
      </c>
      <c r="V32" s="113">
        <f>MIN(V5:V17)</f>
        <v>280</v>
      </c>
      <c r="W32" s="110">
        <f>MIN(W5:W17)</f>
        <v>105</v>
      </c>
      <c r="X32" s="111">
        <f>MIN(X5:X17)</f>
        <v>389</v>
      </c>
      <c r="Y32" s="115">
        <f>MIN(Y5:Y17)</f>
        <v>0</v>
      </c>
      <c r="Z32" s="570"/>
      <c r="AA32" s="571"/>
      <c r="AB32" s="571"/>
      <c r="AC32" s="570"/>
      <c r="AD32" s="571"/>
      <c r="AE32" s="571"/>
      <c r="AF32" s="118">
        <f>MIN(AF5:AF17)</f>
        <v>1652</v>
      </c>
      <c r="AG32" s="119">
        <f>MIN(AG5:AG17)</f>
        <v>694</v>
      </c>
      <c r="AH32" s="120">
        <f>MIN(AH5:AH17)</f>
        <v>2355</v>
      </c>
      <c r="AI32" s="121">
        <f>MIN(AI5:AI17)</f>
        <v>22</v>
      </c>
    </row>
    <row r="33" spans="1:35" ht="15" customHeight="1" thickBot="1">
      <c r="A33" s="92" t="s">
        <v>28</v>
      </c>
      <c r="B33" s="125">
        <f>SUM(B31-B32)</f>
        <v>32</v>
      </c>
      <c r="C33" s="123">
        <f aca="true" t="shared" si="11" ref="C33:U33">SUM(C31-C32)</f>
        <v>61</v>
      </c>
      <c r="D33" s="123">
        <f t="shared" si="11"/>
        <v>85</v>
      </c>
      <c r="E33" s="124">
        <f t="shared" si="11"/>
        <v>6</v>
      </c>
      <c r="F33" s="125">
        <f t="shared" si="11"/>
        <v>47</v>
      </c>
      <c r="G33" s="123">
        <f t="shared" si="11"/>
        <v>64</v>
      </c>
      <c r="H33" s="123">
        <f t="shared" si="11"/>
        <v>90</v>
      </c>
      <c r="I33" s="124">
        <f t="shared" si="11"/>
        <v>8</v>
      </c>
      <c r="J33" s="125">
        <f t="shared" si="11"/>
        <v>40</v>
      </c>
      <c r="K33" s="123">
        <f t="shared" si="11"/>
        <v>70</v>
      </c>
      <c r="L33" s="123">
        <f t="shared" si="11"/>
        <v>74</v>
      </c>
      <c r="M33" s="124">
        <f t="shared" si="11"/>
        <v>8</v>
      </c>
      <c r="N33" s="125">
        <f t="shared" si="11"/>
        <v>37</v>
      </c>
      <c r="O33" s="123">
        <f t="shared" si="11"/>
        <v>46</v>
      </c>
      <c r="P33" s="123">
        <f t="shared" si="11"/>
        <v>73</v>
      </c>
      <c r="Q33" s="124">
        <f t="shared" si="11"/>
        <v>5</v>
      </c>
      <c r="R33" s="125">
        <f t="shared" si="11"/>
        <v>38</v>
      </c>
      <c r="S33" s="123">
        <f t="shared" si="11"/>
        <v>32</v>
      </c>
      <c r="T33" s="123">
        <f t="shared" si="11"/>
        <v>36</v>
      </c>
      <c r="U33" s="124">
        <f t="shared" si="11"/>
        <v>6</v>
      </c>
      <c r="V33" s="125">
        <f>SUM(V31-V32)</f>
        <v>22</v>
      </c>
      <c r="W33" s="123">
        <f>SUM(W31-W32)</f>
        <v>58</v>
      </c>
      <c r="X33" s="123">
        <f>SUM(X31-X32)</f>
        <v>60</v>
      </c>
      <c r="Y33" s="124">
        <f>SUM(Y31-Y32)</f>
        <v>8</v>
      </c>
      <c r="Z33" s="570"/>
      <c r="AA33" s="571"/>
      <c r="AB33" s="571"/>
      <c r="AC33" s="570"/>
      <c r="AD33" s="571"/>
      <c r="AE33" s="571"/>
      <c r="AF33" s="126">
        <f>SUM(AF31-AF32)</f>
        <v>136</v>
      </c>
      <c r="AG33" s="127">
        <f>SUM(AG31-AG32)</f>
        <v>184</v>
      </c>
      <c r="AH33" s="127">
        <f>SUM(AH31-AH32)</f>
        <v>280</v>
      </c>
      <c r="AI33" s="128">
        <f>SUM(AI31-AI32)</f>
        <v>20</v>
      </c>
    </row>
    <row r="34" spans="1:35" ht="15" customHeight="1">
      <c r="A34" s="129" t="s">
        <v>29</v>
      </c>
      <c r="B34" s="134">
        <f>MAX(B5,B6,B8,B10,B12,B14,B16)</f>
        <v>307</v>
      </c>
      <c r="C34" s="173">
        <f aca="true" t="shared" si="12" ref="C34:AI34">MAX(C5,C6,C8,C10,C12,C14,C16)</f>
        <v>175</v>
      </c>
      <c r="D34" s="135">
        <f t="shared" si="12"/>
        <v>474</v>
      </c>
      <c r="E34" s="133">
        <f t="shared" si="12"/>
        <v>7</v>
      </c>
      <c r="F34" s="134">
        <f t="shared" si="12"/>
        <v>300</v>
      </c>
      <c r="G34" s="131">
        <f t="shared" si="12"/>
        <v>171</v>
      </c>
      <c r="H34" s="132">
        <f t="shared" si="12"/>
        <v>453</v>
      </c>
      <c r="I34" s="133">
        <f t="shared" si="12"/>
        <v>10</v>
      </c>
      <c r="J34" s="134">
        <f t="shared" si="12"/>
        <v>311</v>
      </c>
      <c r="K34" s="131">
        <f t="shared" si="12"/>
        <v>147</v>
      </c>
      <c r="L34" s="132">
        <f t="shared" si="12"/>
        <v>449</v>
      </c>
      <c r="M34" s="136">
        <f t="shared" si="12"/>
        <v>8</v>
      </c>
      <c r="N34" s="130">
        <f t="shared" si="12"/>
        <v>314</v>
      </c>
      <c r="O34" s="131">
        <f t="shared" si="12"/>
        <v>162</v>
      </c>
      <c r="P34" s="132">
        <f t="shared" si="12"/>
        <v>466</v>
      </c>
      <c r="Q34" s="133">
        <f t="shared" si="12"/>
        <v>5</v>
      </c>
      <c r="R34" s="134">
        <f t="shared" si="12"/>
        <v>304</v>
      </c>
      <c r="S34" s="131">
        <f t="shared" si="12"/>
        <v>136</v>
      </c>
      <c r="T34" s="132">
        <f t="shared" si="12"/>
        <v>429</v>
      </c>
      <c r="U34" s="133">
        <f t="shared" si="12"/>
        <v>6</v>
      </c>
      <c r="V34" s="134">
        <f t="shared" si="12"/>
        <v>290</v>
      </c>
      <c r="W34" s="131">
        <f t="shared" si="12"/>
        <v>163</v>
      </c>
      <c r="X34" s="132">
        <f t="shared" si="12"/>
        <v>449</v>
      </c>
      <c r="Y34" s="133">
        <f t="shared" si="12"/>
        <v>7</v>
      </c>
      <c r="Z34" s="570"/>
      <c r="AA34" s="571"/>
      <c r="AB34" s="571"/>
      <c r="AC34" s="570"/>
      <c r="AD34" s="571"/>
      <c r="AE34" s="571"/>
      <c r="AF34" s="137">
        <f t="shared" si="12"/>
        <v>1788</v>
      </c>
      <c r="AG34" s="138">
        <f t="shared" si="12"/>
        <v>861</v>
      </c>
      <c r="AH34" s="139">
        <f t="shared" si="12"/>
        <v>2624</v>
      </c>
      <c r="AI34" s="140">
        <f t="shared" si="12"/>
        <v>29</v>
      </c>
    </row>
    <row r="35" spans="1:35" ht="15" customHeight="1">
      <c r="A35" s="108" t="s">
        <v>30</v>
      </c>
      <c r="B35" s="113">
        <f>MIN(B5,B6,B8,B10,B12,B14,B16)</f>
        <v>285</v>
      </c>
      <c r="C35" s="110">
        <f aca="true" t="shared" si="13" ref="C35:AI35">MIN(C5,C6,C8,C10,C12,C14,C16)</f>
        <v>126</v>
      </c>
      <c r="D35" s="111">
        <f t="shared" si="13"/>
        <v>411</v>
      </c>
      <c r="E35" s="112">
        <f t="shared" si="13"/>
        <v>2</v>
      </c>
      <c r="F35" s="113">
        <f t="shared" si="13"/>
        <v>282</v>
      </c>
      <c r="G35" s="110">
        <f t="shared" si="13"/>
        <v>107</v>
      </c>
      <c r="H35" s="111">
        <f t="shared" si="13"/>
        <v>407</v>
      </c>
      <c r="I35" s="112">
        <f t="shared" si="13"/>
        <v>2</v>
      </c>
      <c r="J35" s="113">
        <f t="shared" si="13"/>
        <v>276</v>
      </c>
      <c r="K35" s="116">
        <f t="shared" si="13"/>
        <v>104</v>
      </c>
      <c r="L35" s="114">
        <f t="shared" si="13"/>
        <v>389</v>
      </c>
      <c r="M35" s="112">
        <f t="shared" si="13"/>
        <v>3</v>
      </c>
      <c r="N35" s="113">
        <f t="shared" si="13"/>
        <v>281</v>
      </c>
      <c r="O35" s="110">
        <f t="shared" si="13"/>
        <v>126</v>
      </c>
      <c r="P35" s="111">
        <f t="shared" si="13"/>
        <v>416</v>
      </c>
      <c r="Q35" s="112">
        <f t="shared" si="13"/>
        <v>2</v>
      </c>
      <c r="R35" s="113">
        <f t="shared" si="13"/>
        <v>276</v>
      </c>
      <c r="S35" s="110">
        <f t="shared" si="13"/>
        <v>115</v>
      </c>
      <c r="T35" s="111">
        <f t="shared" si="13"/>
        <v>408</v>
      </c>
      <c r="U35" s="112">
        <f t="shared" si="13"/>
        <v>2</v>
      </c>
      <c r="V35" s="117">
        <f t="shared" si="13"/>
        <v>280</v>
      </c>
      <c r="W35" s="110">
        <f t="shared" si="13"/>
        <v>121</v>
      </c>
      <c r="X35" s="111">
        <f t="shared" si="13"/>
        <v>401</v>
      </c>
      <c r="Y35" s="141">
        <f t="shared" si="13"/>
        <v>0</v>
      </c>
      <c r="Z35" s="570"/>
      <c r="AA35" s="571"/>
      <c r="AB35" s="571"/>
      <c r="AC35" s="570"/>
      <c r="AD35" s="571"/>
      <c r="AE35" s="571"/>
      <c r="AF35" s="118">
        <f t="shared" si="13"/>
        <v>1715</v>
      </c>
      <c r="AG35" s="119">
        <f t="shared" si="13"/>
        <v>781</v>
      </c>
      <c r="AH35" s="120">
        <f t="shared" si="13"/>
        <v>2539</v>
      </c>
      <c r="AI35" s="121">
        <f t="shared" si="13"/>
        <v>22</v>
      </c>
    </row>
    <row r="36" spans="1:35" ht="15" customHeight="1" thickBot="1">
      <c r="A36" s="92" t="s">
        <v>28</v>
      </c>
      <c r="B36" s="125">
        <f>SUM(B34-B35)</f>
        <v>22</v>
      </c>
      <c r="C36" s="123">
        <f aca="true" t="shared" si="14" ref="C36:U36">SUM(C34-C35)</f>
        <v>49</v>
      </c>
      <c r="D36" s="123">
        <f t="shared" si="14"/>
        <v>63</v>
      </c>
      <c r="E36" s="124">
        <f t="shared" si="14"/>
        <v>5</v>
      </c>
      <c r="F36" s="125">
        <f t="shared" si="14"/>
        <v>18</v>
      </c>
      <c r="G36" s="123">
        <f t="shared" si="14"/>
        <v>64</v>
      </c>
      <c r="H36" s="123">
        <f t="shared" si="14"/>
        <v>46</v>
      </c>
      <c r="I36" s="124">
        <f t="shared" si="14"/>
        <v>8</v>
      </c>
      <c r="J36" s="125">
        <f t="shared" si="14"/>
        <v>35</v>
      </c>
      <c r="K36" s="123">
        <f t="shared" si="14"/>
        <v>43</v>
      </c>
      <c r="L36" s="123">
        <f t="shared" si="14"/>
        <v>60</v>
      </c>
      <c r="M36" s="124">
        <f t="shared" si="14"/>
        <v>5</v>
      </c>
      <c r="N36" s="125">
        <f t="shared" si="14"/>
        <v>33</v>
      </c>
      <c r="O36" s="123">
        <f t="shared" si="14"/>
        <v>36</v>
      </c>
      <c r="P36" s="123">
        <f t="shared" si="14"/>
        <v>50</v>
      </c>
      <c r="Q36" s="124">
        <f t="shared" si="14"/>
        <v>3</v>
      </c>
      <c r="R36" s="125">
        <f t="shared" si="14"/>
        <v>28</v>
      </c>
      <c r="S36" s="123">
        <f t="shared" si="14"/>
        <v>21</v>
      </c>
      <c r="T36" s="123">
        <f t="shared" si="14"/>
        <v>21</v>
      </c>
      <c r="U36" s="124">
        <f t="shared" si="14"/>
        <v>4</v>
      </c>
      <c r="V36" s="125">
        <f>SUM(V34-V35)</f>
        <v>10</v>
      </c>
      <c r="W36" s="123">
        <f>SUM(W34-W35)</f>
        <v>42</v>
      </c>
      <c r="X36" s="123">
        <f>SUM(X34-X35)</f>
        <v>48</v>
      </c>
      <c r="Y36" s="124">
        <f>SUM(Y34-Y35)</f>
        <v>7</v>
      </c>
      <c r="Z36" s="570"/>
      <c r="AA36" s="571"/>
      <c r="AB36" s="571"/>
      <c r="AC36" s="570"/>
      <c r="AD36" s="571"/>
      <c r="AE36" s="571"/>
      <c r="AF36" s="126">
        <f>SUM(AF34-AF35)</f>
        <v>73</v>
      </c>
      <c r="AG36" s="127">
        <f>SUM(AG34-AG35)</f>
        <v>80</v>
      </c>
      <c r="AH36" s="127">
        <f>SUM(AH34-AH35)</f>
        <v>85</v>
      </c>
      <c r="AI36" s="128">
        <f>SUM(AI34-AI35)</f>
        <v>7</v>
      </c>
    </row>
    <row r="37" spans="1:35" ht="15" customHeight="1">
      <c r="A37" s="174" t="s">
        <v>60</v>
      </c>
      <c r="B37" s="134">
        <f>MAX(B7,B9,B11,B13,B15,B17)</f>
        <v>300</v>
      </c>
      <c r="C37" s="131">
        <f aca="true" t="shared" si="15" ref="C37:Y37">MAX(C7,C9,C11,C13,C15,C17)</f>
        <v>152</v>
      </c>
      <c r="D37" s="175">
        <f t="shared" si="15"/>
        <v>452</v>
      </c>
      <c r="E37" s="133">
        <f t="shared" si="15"/>
        <v>8</v>
      </c>
      <c r="F37" s="134">
        <f t="shared" si="15"/>
        <v>301</v>
      </c>
      <c r="G37" s="131">
        <f t="shared" si="15"/>
        <v>143</v>
      </c>
      <c r="H37" s="132">
        <f t="shared" si="15"/>
        <v>435</v>
      </c>
      <c r="I37" s="183">
        <f t="shared" si="15"/>
        <v>10</v>
      </c>
      <c r="J37" s="134">
        <f t="shared" si="15"/>
        <v>300</v>
      </c>
      <c r="K37" s="177">
        <f t="shared" si="15"/>
        <v>159</v>
      </c>
      <c r="L37" s="132">
        <f t="shared" si="15"/>
        <v>450</v>
      </c>
      <c r="M37" s="133">
        <f t="shared" si="15"/>
        <v>7</v>
      </c>
      <c r="N37" s="134">
        <f t="shared" si="15"/>
        <v>289</v>
      </c>
      <c r="O37" s="131">
        <f t="shared" si="15"/>
        <v>152</v>
      </c>
      <c r="P37" s="132">
        <f t="shared" si="15"/>
        <v>439</v>
      </c>
      <c r="Q37" s="133">
        <f t="shared" si="15"/>
        <v>7</v>
      </c>
      <c r="R37" s="134">
        <f t="shared" si="15"/>
        <v>283</v>
      </c>
      <c r="S37" s="131">
        <f t="shared" si="15"/>
        <v>142</v>
      </c>
      <c r="T37" s="132">
        <f t="shared" si="15"/>
        <v>408</v>
      </c>
      <c r="U37" s="133">
        <f t="shared" si="15"/>
        <v>8</v>
      </c>
      <c r="V37" s="176">
        <f t="shared" si="15"/>
        <v>302</v>
      </c>
      <c r="W37" s="131">
        <f t="shared" si="15"/>
        <v>152</v>
      </c>
      <c r="X37" s="132">
        <f t="shared" si="15"/>
        <v>445</v>
      </c>
      <c r="Y37" s="133">
        <f t="shared" si="15"/>
        <v>8</v>
      </c>
      <c r="Z37" s="570"/>
      <c r="AA37" s="571"/>
      <c r="AB37" s="571"/>
      <c r="AC37" s="570"/>
      <c r="AD37" s="571"/>
      <c r="AE37" s="571"/>
      <c r="AF37" s="137">
        <f>MAX(AF7,AF9,AF11,AF13,AF15,AF17)</f>
        <v>1757</v>
      </c>
      <c r="AG37" s="138">
        <f>MAX(AG7,AG9,AG11,AG13,AG15,AG17)</f>
        <v>878</v>
      </c>
      <c r="AH37" s="139">
        <f>MAX(AH7,AH9,AH11,AH13,AH15,AH17)</f>
        <v>2635</v>
      </c>
      <c r="AI37" s="140">
        <f>MAX(AI7,AI9,AI11,AI13,AI15,AI17)</f>
        <v>42</v>
      </c>
    </row>
    <row r="38" spans="1:35" ht="15" customHeight="1">
      <c r="A38" s="108" t="s">
        <v>61</v>
      </c>
      <c r="B38" s="113">
        <f>MIN(B7,B9,B11,B13,B15,B17)</f>
        <v>275</v>
      </c>
      <c r="C38" s="110">
        <f aca="true" t="shared" si="16" ref="C38:Y38">MIN(C7,C9,C11,C13,C15,C17)</f>
        <v>114</v>
      </c>
      <c r="D38" s="111">
        <f t="shared" si="16"/>
        <v>389</v>
      </c>
      <c r="E38" s="112">
        <f t="shared" si="16"/>
        <v>4</v>
      </c>
      <c r="F38" s="180">
        <f t="shared" si="16"/>
        <v>254</v>
      </c>
      <c r="G38" s="110">
        <f t="shared" si="16"/>
        <v>109</v>
      </c>
      <c r="H38" s="181">
        <f t="shared" si="16"/>
        <v>363</v>
      </c>
      <c r="I38" s="112">
        <f t="shared" si="16"/>
        <v>2</v>
      </c>
      <c r="J38" s="113">
        <f t="shared" si="16"/>
        <v>271</v>
      </c>
      <c r="K38" s="182">
        <f t="shared" si="16"/>
        <v>89</v>
      </c>
      <c r="L38" s="111">
        <f t="shared" si="16"/>
        <v>376</v>
      </c>
      <c r="M38" s="178">
        <f t="shared" si="16"/>
        <v>0</v>
      </c>
      <c r="N38" s="113">
        <f t="shared" si="16"/>
        <v>277</v>
      </c>
      <c r="O38" s="110">
        <f t="shared" si="16"/>
        <v>116</v>
      </c>
      <c r="P38" s="111">
        <f t="shared" si="16"/>
        <v>393</v>
      </c>
      <c r="Q38" s="112">
        <f t="shared" si="16"/>
        <v>2</v>
      </c>
      <c r="R38" s="113">
        <f t="shared" si="16"/>
        <v>266</v>
      </c>
      <c r="S38" s="110">
        <f t="shared" si="16"/>
        <v>110</v>
      </c>
      <c r="T38" s="111">
        <f t="shared" si="16"/>
        <v>393</v>
      </c>
      <c r="U38" s="112">
        <f t="shared" si="16"/>
        <v>4</v>
      </c>
      <c r="V38" s="113">
        <f t="shared" si="16"/>
        <v>280</v>
      </c>
      <c r="W38" s="110">
        <f t="shared" si="16"/>
        <v>105</v>
      </c>
      <c r="X38" s="111">
        <f t="shared" si="16"/>
        <v>389</v>
      </c>
      <c r="Y38" s="112">
        <f t="shared" si="16"/>
        <v>1</v>
      </c>
      <c r="Z38" s="570"/>
      <c r="AA38" s="571"/>
      <c r="AB38" s="571"/>
      <c r="AC38" s="570"/>
      <c r="AD38" s="571"/>
      <c r="AE38" s="571"/>
      <c r="AF38" s="118">
        <f>MIN(AF7,AF9,AF11,AF13,AF15,AF17)</f>
        <v>1652</v>
      </c>
      <c r="AG38" s="119">
        <f>MIN(AG7,AG9,AG11,AG13,AG15,AG17)</f>
        <v>694</v>
      </c>
      <c r="AH38" s="120">
        <f>MIN(AH7,AH9,AH11,AH13,AH15,AH17)</f>
        <v>2355</v>
      </c>
      <c r="AI38" s="121">
        <f>MIN(AI7,AI9,AI11,AI13,AI15,AI17)</f>
        <v>24</v>
      </c>
    </row>
    <row r="39" spans="1:35" ht="15" customHeight="1" thickBot="1">
      <c r="A39" s="93" t="s">
        <v>28</v>
      </c>
      <c r="B39" s="168">
        <f aca="true" t="shared" si="17" ref="B39:Y39">SUM(B37-B38)</f>
        <v>25</v>
      </c>
      <c r="C39" s="169">
        <f t="shared" si="17"/>
        <v>38</v>
      </c>
      <c r="D39" s="169">
        <f t="shared" si="17"/>
        <v>63</v>
      </c>
      <c r="E39" s="170">
        <f t="shared" si="17"/>
        <v>4</v>
      </c>
      <c r="F39" s="168">
        <f t="shared" si="17"/>
        <v>47</v>
      </c>
      <c r="G39" s="169">
        <f t="shared" si="17"/>
        <v>34</v>
      </c>
      <c r="H39" s="169">
        <f t="shared" si="17"/>
        <v>72</v>
      </c>
      <c r="I39" s="170">
        <f t="shared" si="17"/>
        <v>8</v>
      </c>
      <c r="J39" s="168">
        <f t="shared" si="17"/>
        <v>29</v>
      </c>
      <c r="K39" s="169">
        <f t="shared" si="17"/>
        <v>70</v>
      </c>
      <c r="L39" s="169">
        <f t="shared" si="17"/>
        <v>74</v>
      </c>
      <c r="M39" s="170">
        <f t="shared" si="17"/>
        <v>7</v>
      </c>
      <c r="N39" s="168">
        <f t="shared" si="17"/>
        <v>12</v>
      </c>
      <c r="O39" s="169">
        <f t="shared" si="17"/>
        <v>36</v>
      </c>
      <c r="P39" s="169">
        <f t="shared" si="17"/>
        <v>46</v>
      </c>
      <c r="Q39" s="170">
        <f t="shared" si="17"/>
        <v>5</v>
      </c>
      <c r="R39" s="168">
        <f t="shared" si="17"/>
        <v>17</v>
      </c>
      <c r="S39" s="169">
        <f t="shared" si="17"/>
        <v>32</v>
      </c>
      <c r="T39" s="169">
        <f t="shared" si="17"/>
        <v>15</v>
      </c>
      <c r="U39" s="170">
        <f t="shared" si="17"/>
        <v>4</v>
      </c>
      <c r="V39" s="168">
        <f t="shared" si="17"/>
        <v>22</v>
      </c>
      <c r="W39" s="169">
        <f t="shared" si="17"/>
        <v>47</v>
      </c>
      <c r="X39" s="169">
        <f t="shared" si="17"/>
        <v>56</v>
      </c>
      <c r="Y39" s="170">
        <f t="shared" si="17"/>
        <v>7</v>
      </c>
      <c r="Z39" s="570"/>
      <c r="AA39" s="571"/>
      <c r="AB39" s="571"/>
      <c r="AC39" s="570"/>
      <c r="AD39" s="571"/>
      <c r="AE39" s="571"/>
      <c r="AF39" s="149">
        <f>SUM(AF37-AF38)</f>
        <v>105</v>
      </c>
      <c r="AG39" s="148">
        <f>SUM(AG37-AG38)</f>
        <v>184</v>
      </c>
      <c r="AH39" s="148">
        <f>SUM(AH37-AH38)</f>
        <v>280</v>
      </c>
      <c r="AI39" s="150">
        <f>SUM(AI37-AI38)</f>
        <v>18</v>
      </c>
    </row>
    <row r="40" spans="1:35" s="152" customFormat="1" ht="15" customHeight="1" thickTop="1">
      <c r="A40" s="151" t="s">
        <v>31</v>
      </c>
      <c r="B40" s="529" t="s">
        <v>44</v>
      </c>
      <c r="C40" s="530"/>
      <c r="D40" s="530"/>
      <c r="E40" s="531"/>
      <c r="F40" s="529" t="s">
        <v>44</v>
      </c>
      <c r="G40" s="530"/>
      <c r="H40" s="530"/>
      <c r="I40" s="531"/>
      <c r="J40" s="529" t="s">
        <v>65</v>
      </c>
      <c r="K40" s="530"/>
      <c r="L40" s="530"/>
      <c r="M40" s="531"/>
      <c r="N40" s="529"/>
      <c r="O40" s="530"/>
      <c r="P40" s="530"/>
      <c r="Q40" s="531"/>
      <c r="R40" s="529" t="s">
        <v>45</v>
      </c>
      <c r="S40" s="530"/>
      <c r="T40" s="530"/>
      <c r="U40" s="531"/>
      <c r="V40" s="529"/>
      <c r="W40" s="530"/>
      <c r="X40" s="530"/>
      <c r="Y40" s="531"/>
      <c r="Z40" s="570"/>
      <c r="AA40" s="571"/>
      <c r="AB40" s="571"/>
      <c r="AC40" s="570"/>
      <c r="AD40" s="571"/>
      <c r="AE40" s="571"/>
      <c r="AF40" s="583"/>
      <c r="AG40" s="584"/>
      <c r="AH40" s="584"/>
      <c r="AI40" s="585"/>
    </row>
    <row r="41" spans="1:35" s="152" customFormat="1" ht="15" customHeight="1">
      <c r="A41" s="62" t="s">
        <v>32</v>
      </c>
      <c r="B41" s="511" t="s">
        <v>44</v>
      </c>
      <c r="C41" s="512"/>
      <c r="D41" s="512"/>
      <c r="E41" s="513"/>
      <c r="F41" s="511" t="s">
        <v>45</v>
      </c>
      <c r="G41" s="512"/>
      <c r="H41" s="512"/>
      <c r="I41" s="513"/>
      <c r="J41" s="511" t="s">
        <v>45</v>
      </c>
      <c r="K41" s="512"/>
      <c r="L41" s="512"/>
      <c r="M41" s="513"/>
      <c r="N41" s="511" t="s">
        <v>119</v>
      </c>
      <c r="O41" s="512"/>
      <c r="P41" s="512"/>
      <c r="Q41" s="513"/>
      <c r="R41" s="511"/>
      <c r="S41" s="512"/>
      <c r="T41" s="512"/>
      <c r="U41" s="513"/>
      <c r="V41" s="511" t="s">
        <v>50</v>
      </c>
      <c r="W41" s="512"/>
      <c r="X41" s="512"/>
      <c r="Y41" s="513"/>
      <c r="Z41" s="570"/>
      <c r="AA41" s="571"/>
      <c r="AB41" s="571"/>
      <c r="AC41" s="570"/>
      <c r="AD41" s="571"/>
      <c r="AE41" s="571"/>
      <c r="AF41" s="583"/>
      <c r="AG41" s="584"/>
      <c r="AH41" s="584"/>
      <c r="AI41" s="585"/>
    </row>
    <row r="42" spans="1:35" s="152" customFormat="1" ht="15" customHeight="1">
      <c r="A42" s="62" t="s">
        <v>33</v>
      </c>
      <c r="B42" s="511" t="s">
        <v>44</v>
      </c>
      <c r="C42" s="512"/>
      <c r="D42" s="512"/>
      <c r="E42" s="513"/>
      <c r="F42" s="511" t="s">
        <v>44</v>
      </c>
      <c r="G42" s="512"/>
      <c r="H42" s="512"/>
      <c r="I42" s="513"/>
      <c r="J42" s="511" t="s">
        <v>44</v>
      </c>
      <c r="K42" s="512"/>
      <c r="L42" s="512"/>
      <c r="M42" s="513"/>
      <c r="N42" s="511" t="s">
        <v>48</v>
      </c>
      <c r="O42" s="512"/>
      <c r="P42" s="512"/>
      <c r="Q42" s="513"/>
      <c r="R42" s="511" t="s">
        <v>135</v>
      </c>
      <c r="S42" s="512"/>
      <c r="T42" s="512"/>
      <c r="U42" s="513"/>
      <c r="V42" s="511" t="s">
        <v>48</v>
      </c>
      <c r="W42" s="512"/>
      <c r="X42" s="512"/>
      <c r="Y42" s="513"/>
      <c r="Z42" s="570"/>
      <c r="AA42" s="571"/>
      <c r="AB42" s="571"/>
      <c r="AC42" s="570"/>
      <c r="AD42" s="571"/>
      <c r="AE42" s="571"/>
      <c r="AF42" s="583"/>
      <c r="AG42" s="584"/>
      <c r="AH42" s="584"/>
      <c r="AI42" s="585"/>
    </row>
    <row r="43" spans="1:35" s="152" customFormat="1" ht="15" customHeight="1">
      <c r="A43" s="62" t="s">
        <v>34</v>
      </c>
      <c r="B43" s="511" t="s">
        <v>44</v>
      </c>
      <c r="C43" s="512"/>
      <c r="D43" s="512"/>
      <c r="E43" s="513"/>
      <c r="F43" s="511" t="s">
        <v>50</v>
      </c>
      <c r="G43" s="512"/>
      <c r="H43" s="512"/>
      <c r="I43" s="513"/>
      <c r="J43" s="511" t="s">
        <v>93</v>
      </c>
      <c r="K43" s="512"/>
      <c r="L43" s="512"/>
      <c r="M43" s="513"/>
      <c r="N43" s="511" t="s">
        <v>44</v>
      </c>
      <c r="O43" s="512"/>
      <c r="P43" s="512"/>
      <c r="Q43" s="513"/>
      <c r="R43" s="511" t="s">
        <v>46</v>
      </c>
      <c r="S43" s="512"/>
      <c r="T43" s="512"/>
      <c r="U43" s="513"/>
      <c r="V43" s="511" t="s">
        <v>135</v>
      </c>
      <c r="W43" s="512"/>
      <c r="X43" s="512"/>
      <c r="Y43" s="513"/>
      <c r="Z43" s="570"/>
      <c r="AA43" s="571"/>
      <c r="AB43" s="571"/>
      <c r="AC43" s="570"/>
      <c r="AD43" s="571"/>
      <c r="AE43" s="571"/>
      <c r="AF43" s="583"/>
      <c r="AG43" s="584"/>
      <c r="AH43" s="584"/>
      <c r="AI43" s="585"/>
    </row>
    <row r="44" spans="1:35" s="152" customFormat="1" ht="15" customHeight="1">
      <c r="A44" s="62" t="s">
        <v>35</v>
      </c>
      <c r="B44" s="511" t="s">
        <v>95</v>
      </c>
      <c r="C44" s="512"/>
      <c r="D44" s="512"/>
      <c r="E44" s="513"/>
      <c r="F44" s="511" t="s">
        <v>46</v>
      </c>
      <c r="G44" s="512"/>
      <c r="H44" s="512"/>
      <c r="I44" s="513"/>
      <c r="J44" s="511" t="s">
        <v>44</v>
      </c>
      <c r="K44" s="512"/>
      <c r="L44" s="512"/>
      <c r="M44" s="513"/>
      <c r="N44" s="511" t="s">
        <v>45</v>
      </c>
      <c r="O44" s="512"/>
      <c r="P44" s="512"/>
      <c r="Q44" s="513"/>
      <c r="R44" s="511" t="s">
        <v>49</v>
      </c>
      <c r="S44" s="512"/>
      <c r="T44" s="512"/>
      <c r="U44" s="513"/>
      <c r="V44" s="511"/>
      <c r="W44" s="512"/>
      <c r="X44" s="512"/>
      <c r="Y44" s="513"/>
      <c r="Z44" s="570"/>
      <c r="AA44" s="571"/>
      <c r="AB44" s="571"/>
      <c r="AC44" s="570"/>
      <c r="AD44" s="571"/>
      <c r="AE44" s="571"/>
      <c r="AF44" s="583"/>
      <c r="AG44" s="584"/>
      <c r="AH44" s="584"/>
      <c r="AI44" s="585"/>
    </row>
    <row r="45" spans="1:35" s="152" customFormat="1" ht="15" customHeight="1" thickBot="1">
      <c r="A45" s="93" t="s">
        <v>36</v>
      </c>
      <c r="B45" s="517" t="s">
        <v>92</v>
      </c>
      <c r="C45" s="518"/>
      <c r="D45" s="518"/>
      <c r="E45" s="519"/>
      <c r="F45" s="517" t="s">
        <v>50</v>
      </c>
      <c r="G45" s="518"/>
      <c r="H45" s="518"/>
      <c r="I45" s="519"/>
      <c r="J45" s="517"/>
      <c r="K45" s="518"/>
      <c r="L45" s="518"/>
      <c r="M45" s="519"/>
      <c r="N45" s="517"/>
      <c r="O45" s="518"/>
      <c r="P45" s="518"/>
      <c r="Q45" s="519"/>
      <c r="R45" s="517" t="s">
        <v>45</v>
      </c>
      <c r="S45" s="518"/>
      <c r="T45" s="518"/>
      <c r="U45" s="519"/>
      <c r="V45" s="517" t="s">
        <v>64</v>
      </c>
      <c r="W45" s="518"/>
      <c r="X45" s="518"/>
      <c r="Y45" s="519"/>
      <c r="Z45" s="572"/>
      <c r="AA45" s="573"/>
      <c r="AB45" s="573"/>
      <c r="AC45" s="572"/>
      <c r="AD45" s="573"/>
      <c r="AE45" s="573"/>
      <c r="AF45" s="586"/>
      <c r="AG45" s="587"/>
      <c r="AH45" s="587"/>
      <c r="AI45" s="588"/>
    </row>
    <row r="46" ht="13.5" customHeight="1" thickTop="1"/>
    <row r="47" ht="13.5" customHeight="1"/>
    <row r="48" ht="13.5" customHeight="1"/>
    <row r="49" ht="3.7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3.7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3.75" customHeight="1"/>
    <row r="66" ht="13.5" customHeight="1"/>
    <row r="67" ht="13.5" customHeight="1"/>
    <row r="68" ht="13.5" customHeight="1"/>
    <row r="69" ht="13.5" customHeight="1"/>
    <row r="72" spans="22:35" ht="12.75"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</sheetData>
  <sheetProtection/>
  <mergeCells count="131">
    <mergeCell ref="B29:E29"/>
    <mergeCell ref="F29:I29"/>
    <mergeCell ref="B30:E30"/>
    <mergeCell ref="B42:E42"/>
    <mergeCell ref="J40:M40"/>
    <mergeCell ref="N44:Q44"/>
    <mergeCell ref="F30:I30"/>
    <mergeCell ref="R41:U41"/>
    <mergeCell ref="R30:U30"/>
    <mergeCell ref="N41:Q41"/>
    <mergeCell ref="R43:U43"/>
    <mergeCell ref="N43:Q43"/>
    <mergeCell ref="F42:I42"/>
    <mergeCell ref="V41:Y41"/>
    <mergeCell ref="R42:U42"/>
    <mergeCell ref="R44:U44"/>
    <mergeCell ref="J42:M42"/>
    <mergeCell ref="F41:I41"/>
    <mergeCell ref="J41:M41"/>
    <mergeCell ref="V44:Y44"/>
    <mergeCell ref="F43:I43"/>
    <mergeCell ref="J43:M43"/>
    <mergeCell ref="J44:M44"/>
    <mergeCell ref="B45:E45"/>
    <mergeCell ref="F45:I45"/>
    <mergeCell ref="B44:E44"/>
    <mergeCell ref="F44:I44"/>
    <mergeCell ref="B40:E40"/>
    <mergeCell ref="F40:I40"/>
    <mergeCell ref="B41:E41"/>
    <mergeCell ref="B43:E43"/>
    <mergeCell ref="J45:M45"/>
    <mergeCell ref="N45:Q45"/>
    <mergeCell ref="N42:Q42"/>
    <mergeCell ref="J25:M25"/>
    <mergeCell ref="N25:Q25"/>
    <mergeCell ref="N26:Q26"/>
    <mergeCell ref="N27:Q27"/>
    <mergeCell ref="N40:Q40"/>
    <mergeCell ref="J30:M30"/>
    <mergeCell ref="N30:Q30"/>
    <mergeCell ref="B26:E26"/>
    <mergeCell ref="F26:I26"/>
    <mergeCell ref="J26:M26"/>
    <mergeCell ref="R24:U24"/>
    <mergeCell ref="F24:I24"/>
    <mergeCell ref="J24:M24"/>
    <mergeCell ref="R26:U26"/>
    <mergeCell ref="R29:U29"/>
    <mergeCell ref="N28:Q28"/>
    <mergeCell ref="J29:M29"/>
    <mergeCell ref="N29:Q29"/>
    <mergeCell ref="R28:U28"/>
    <mergeCell ref="B27:E27"/>
    <mergeCell ref="F27:I27"/>
    <mergeCell ref="J27:M27"/>
    <mergeCell ref="B28:E28"/>
    <mergeCell ref="F28:I28"/>
    <mergeCell ref="J28:M28"/>
    <mergeCell ref="R25:U25"/>
    <mergeCell ref="B25:E25"/>
    <mergeCell ref="F25:I25"/>
    <mergeCell ref="B22:E22"/>
    <mergeCell ref="N23:Q23"/>
    <mergeCell ref="N22:Q22"/>
    <mergeCell ref="B24:E24"/>
    <mergeCell ref="N24:Q24"/>
    <mergeCell ref="B23:E23"/>
    <mergeCell ref="F23:I23"/>
    <mergeCell ref="J23:M23"/>
    <mergeCell ref="F22:I22"/>
    <mergeCell ref="J22:M22"/>
    <mergeCell ref="Z15:AA15"/>
    <mergeCell ref="Z17:AA17"/>
    <mergeCell ref="R22:U22"/>
    <mergeCell ref="R23:U23"/>
    <mergeCell ref="V30:Y30"/>
    <mergeCell ref="Z18:AB45"/>
    <mergeCell ref="V26:Y26"/>
    <mergeCell ref="R45:U45"/>
    <mergeCell ref="V45:Y45"/>
    <mergeCell ref="R40:U40"/>
    <mergeCell ref="V43:Y43"/>
    <mergeCell ref="V25:Y25"/>
    <mergeCell ref="R27:U27"/>
    <mergeCell ref="V27:Y27"/>
    <mergeCell ref="Z13:AB13"/>
    <mergeCell ref="Z14:AB14"/>
    <mergeCell ref="AC13:AE13"/>
    <mergeCell ref="AF22:AI30"/>
    <mergeCell ref="V22:Y22"/>
    <mergeCell ref="AC18:AE45"/>
    <mergeCell ref="V40:Y40"/>
    <mergeCell ref="V42:Y42"/>
    <mergeCell ref="AF40:AI45"/>
    <mergeCell ref="V23:Y23"/>
    <mergeCell ref="AC14:AE14"/>
    <mergeCell ref="V24:Y24"/>
    <mergeCell ref="Z16:AB16"/>
    <mergeCell ref="AC16:AE16"/>
    <mergeCell ref="V29:Y29"/>
    <mergeCell ref="AC17:AD17"/>
    <mergeCell ref="AC15:AD15"/>
    <mergeCell ref="V28:Y28"/>
    <mergeCell ref="AC11:AE11"/>
    <mergeCell ref="Z12:AB12"/>
    <mergeCell ref="AC12:AE12"/>
    <mergeCell ref="Z11:AA11"/>
    <mergeCell ref="Z7:AB7"/>
    <mergeCell ref="AC7:AE7"/>
    <mergeCell ref="Z8:AB8"/>
    <mergeCell ref="AC9:AD9"/>
    <mergeCell ref="Z9:AA9"/>
    <mergeCell ref="AC8:AD8"/>
    <mergeCell ref="Z3:AE3"/>
    <mergeCell ref="B3:E3"/>
    <mergeCell ref="F3:I3"/>
    <mergeCell ref="J3:M3"/>
    <mergeCell ref="N3:Q3"/>
    <mergeCell ref="R3:U3"/>
    <mergeCell ref="V3:Y3"/>
    <mergeCell ref="AF3:AI3"/>
    <mergeCell ref="A1:AV1"/>
    <mergeCell ref="AC10:AD10"/>
    <mergeCell ref="Z10:AA10"/>
    <mergeCell ref="Z4:AA4"/>
    <mergeCell ref="AC4:AD4"/>
    <mergeCell ref="Z6:AB6"/>
    <mergeCell ref="Z5:AB5"/>
    <mergeCell ref="AC6:AE6"/>
    <mergeCell ref="AC5:AE5"/>
  </mergeCells>
  <printOptions/>
  <pageMargins left="0.56" right="0.17" top="1.06" bottom="0.48" header="0.25" footer="0.36"/>
  <pageSetup horizontalDpi="600" verticalDpi="600" orientation="landscape" paperSize="8" scale="105" r:id="rId3"/>
  <headerFooter alignWithMargins="0">
    <oddFooter>&amp;R&amp;8připravil: Miroslav Talášek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V58"/>
  <sheetViews>
    <sheetView zoomScalePageLayoutView="0" workbookViewId="0" topLeftCell="A1">
      <pane ySplit="4" topLeftCell="A5" activePane="bottomLeft" state="frozen"/>
      <selection pane="topLeft" activeCell="J24" sqref="J24:M24"/>
      <selection pane="bottomLeft" activeCell="J24" sqref="J24:M24"/>
    </sheetView>
  </sheetViews>
  <sheetFormatPr defaultColWidth="9.00390625" defaultRowHeight="12.75"/>
  <cols>
    <col min="1" max="1" width="17.875" style="5" customWidth="1"/>
    <col min="2" max="25" width="5.625" style="0" customWidth="1"/>
    <col min="26" max="30" width="9.125" style="0" customWidth="1"/>
    <col min="31" max="31" width="9.375" style="0" customWidth="1"/>
    <col min="33" max="33" width="9.00390625" style="0" customWidth="1"/>
  </cols>
  <sheetData>
    <row r="1" spans="1:48" ht="36.75" customHeight="1">
      <c r="A1" s="537" t="s">
        <v>171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537"/>
      <c r="AN1" s="537"/>
      <c r="AO1" s="537"/>
      <c r="AP1" s="537"/>
      <c r="AQ1" s="537"/>
      <c r="AR1" s="537"/>
      <c r="AS1" s="537"/>
      <c r="AT1" s="537"/>
      <c r="AU1" s="537"/>
      <c r="AV1" s="537"/>
    </row>
    <row r="2" ht="13.5" thickBot="1"/>
    <row r="3" spans="1:35" s="6" customFormat="1" ht="15.75" customHeight="1" thickBot="1" thickTop="1">
      <c r="A3" s="7" t="s">
        <v>15</v>
      </c>
      <c r="B3" s="538" t="s">
        <v>10</v>
      </c>
      <c r="C3" s="539"/>
      <c r="D3" s="539"/>
      <c r="E3" s="540"/>
      <c r="F3" s="538" t="s">
        <v>9</v>
      </c>
      <c r="G3" s="539"/>
      <c r="H3" s="539"/>
      <c r="I3" s="540"/>
      <c r="J3" s="538" t="s">
        <v>8</v>
      </c>
      <c r="K3" s="539"/>
      <c r="L3" s="539"/>
      <c r="M3" s="540"/>
      <c r="N3" s="538" t="s">
        <v>7</v>
      </c>
      <c r="O3" s="539"/>
      <c r="P3" s="539"/>
      <c r="Q3" s="540"/>
      <c r="R3" s="544" t="s">
        <v>6</v>
      </c>
      <c r="S3" s="544"/>
      <c r="T3" s="544"/>
      <c r="U3" s="544"/>
      <c r="V3" s="538" t="s">
        <v>5</v>
      </c>
      <c r="W3" s="545"/>
      <c r="X3" s="545"/>
      <c r="Y3" s="546"/>
      <c r="Z3" s="544" t="s">
        <v>37</v>
      </c>
      <c r="AA3" s="544"/>
      <c r="AB3" s="544"/>
      <c r="AC3" s="544"/>
      <c r="AD3" s="544"/>
      <c r="AE3" s="544"/>
      <c r="AF3" s="548" t="s">
        <v>38</v>
      </c>
      <c r="AG3" s="539"/>
      <c r="AH3" s="539"/>
      <c r="AI3" s="549"/>
    </row>
    <row r="4" spans="1:35" s="14" customFormat="1" ht="15" customHeight="1" thickBot="1">
      <c r="A4" s="8" t="s">
        <v>16</v>
      </c>
      <c r="B4" s="9" t="s">
        <v>17</v>
      </c>
      <c r="C4" s="10" t="s">
        <v>18</v>
      </c>
      <c r="D4" s="10" t="s">
        <v>19</v>
      </c>
      <c r="E4" s="11" t="s">
        <v>20</v>
      </c>
      <c r="F4" s="9" t="s">
        <v>17</v>
      </c>
      <c r="G4" s="10" t="s">
        <v>18</v>
      </c>
      <c r="H4" s="10" t="s">
        <v>19</v>
      </c>
      <c r="I4" s="11" t="s">
        <v>20</v>
      </c>
      <c r="J4" s="9" t="s">
        <v>17</v>
      </c>
      <c r="K4" s="10" t="s">
        <v>18</v>
      </c>
      <c r="L4" s="10" t="s">
        <v>19</v>
      </c>
      <c r="M4" s="11" t="s">
        <v>20</v>
      </c>
      <c r="N4" s="9" t="s">
        <v>17</v>
      </c>
      <c r="O4" s="10" t="s">
        <v>18</v>
      </c>
      <c r="P4" s="10" t="s">
        <v>19</v>
      </c>
      <c r="Q4" s="11" t="s">
        <v>20</v>
      </c>
      <c r="R4" s="9" t="s">
        <v>17</v>
      </c>
      <c r="S4" s="10" t="s">
        <v>18</v>
      </c>
      <c r="T4" s="10" t="s">
        <v>19</v>
      </c>
      <c r="U4" s="11" t="s">
        <v>20</v>
      </c>
      <c r="V4" s="9" t="s">
        <v>17</v>
      </c>
      <c r="W4" s="10" t="s">
        <v>18</v>
      </c>
      <c r="X4" s="10" t="s">
        <v>19</v>
      </c>
      <c r="Y4" s="11" t="s">
        <v>20</v>
      </c>
      <c r="Z4" s="624"/>
      <c r="AA4" s="623"/>
      <c r="AB4" s="10" t="s">
        <v>19</v>
      </c>
      <c r="AC4" s="624"/>
      <c r="AD4" s="623"/>
      <c r="AE4" s="10" t="s">
        <v>19</v>
      </c>
      <c r="AF4" s="12" t="s">
        <v>17</v>
      </c>
      <c r="AG4" s="10" t="s">
        <v>18</v>
      </c>
      <c r="AH4" s="10" t="s">
        <v>19</v>
      </c>
      <c r="AI4" s="13" t="s">
        <v>20</v>
      </c>
    </row>
    <row r="5" spans="1:35" ht="15" customHeight="1">
      <c r="A5" s="192" t="s">
        <v>152</v>
      </c>
      <c r="B5" s="15"/>
      <c r="C5" s="16"/>
      <c r="D5" s="17"/>
      <c r="E5" s="18"/>
      <c r="F5" s="15"/>
      <c r="G5" s="16"/>
      <c r="H5" s="17"/>
      <c r="I5" s="18"/>
      <c r="J5" s="15">
        <v>306</v>
      </c>
      <c r="K5" s="16">
        <v>123</v>
      </c>
      <c r="L5" s="17">
        <f>SUM(J5:K5)</f>
        <v>429</v>
      </c>
      <c r="M5" s="18">
        <v>5</v>
      </c>
      <c r="N5" s="15">
        <v>287</v>
      </c>
      <c r="O5" s="16">
        <v>134</v>
      </c>
      <c r="P5" s="17">
        <f aca="true" t="shared" si="0" ref="P5:P17">SUM(N5:O5)</f>
        <v>421</v>
      </c>
      <c r="Q5" s="18">
        <v>5</v>
      </c>
      <c r="R5" s="15">
        <v>322</v>
      </c>
      <c r="S5" s="16">
        <v>115</v>
      </c>
      <c r="T5" s="19">
        <f aca="true" t="shared" si="1" ref="T5:T17">SUM(R5:S5)</f>
        <v>437</v>
      </c>
      <c r="U5" s="18">
        <v>2</v>
      </c>
      <c r="V5" s="15">
        <v>262</v>
      </c>
      <c r="W5" s="16">
        <v>125</v>
      </c>
      <c r="X5" s="20">
        <f aca="true" t="shared" si="2" ref="X5:X17">SUM(V5:W5)</f>
        <v>387</v>
      </c>
      <c r="Y5" s="18">
        <v>6</v>
      </c>
      <c r="Z5" s="632" t="s">
        <v>51</v>
      </c>
      <c r="AA5" s="633"/>
      <c r="AB5" s="171">
        <v>414</v>
      </c>
      <c r="AC5" s="632" t="s">
        <v>52</v>
      </c>
      <c r="AD5" s="633"/>
      <c r="AE5" s="171">
        <v>427</v>
      </c>
      <c r="AF5" s="21">
        <v>1731</v>
      </c>
      <c r="AG5" s="22">
        <v>784</v>
      </c>
      <c r="AH5" s="17">
        <f aca="true" t="shared" si="3" ref="AH5:AH17">SUM(AF5:AG5)</f>
        <v>2515</v>
      </c>
      <c r="AI5" s="23">
        <v>26</v>
      </c>
    </row>
    <row r="6" spans="1:35" ht="15" customHeight="1">
      <c r="A6" s="24" t="s">
        <v>153</v>
      </c>
      <c r="B6" s="25"/>
      <c r="C6" s="26"/>
      <c r="D6" s="27"/>
      <c r="E6" s="28"/>
      <c r="F6" s="25">
        <v>291</v>
      </c>
      <c r="G6" s="26">
        <v>121</v>
      </c>
      <c r="H6" s="27">
        <f aca="true" t="shared" si="4" ref="H6:H17">SUM(F6:G6)</f>
        <v>412</v>
      </c>
      <c r="I6" s="28">
        <v>5</v>
      </c>
      <c r="J6" s="25">
        <v>279</v>
      </c>
      <c r="K6" s="26">
        <v>152</v>
      </c>
      <c r="L6" s="27">
        <f aca="true" t="shared" si="5" ref="L6:L17">SUM(J6:K6)</f>
        <v>431</v>
      </c>
      <c r="M6" s="28">
        <v>5</v>
      </c>
      <c r="N6" s="25">
        <v>306</v>
      </c>
      <c r="O6" s="26">
        <v>131</v>
      </c>
      <c r="P6" s="29">
        <f t="shared" si="0"/>
        <v>437</v>
      </c>
      <c r="Q6" s="28">
        <v>4</v>
      </c>
      <c r="R6" s="30">
        <v>292</v>
      </c>
      <c r="S6" s="31">
        <v>141</v>
      </c>
      <c r="T6" s="27">
        <f t="shared" si="1"/>
        <v>433</v>
      </c>
      <c r="U6" s="32">
        <v>4</v>
      </c>
      <c r="V6" s="25">
        <v>277</v>
      </c>
      <c r="W6" s="26">
        <v>128</v>
      </c>
      <c r="X6" s="27">
        <f t="shared" si="2"/>
        <v>405</v>
      </c>
      <c r="Y6" s="28">
        <v>3</v>
      </c>
      <c r="Z6" s="628"/>
      <c r="AA6" s="628"/>
      <c r="AB6" s="628"/>
      <c r="AC6" s="621" t="s">
        <v>47</v>
      </c>
      <c r="AD6" s="592"/>
      <c r="AE6" s="37">
        <v>378</v>
      </c>
      <c r="AF6" s="33">
        <v>1729</v>
      </c>
      <c r="AG6" s="34">
        <v>767</v>
      </c>
      <c r="AH6" s="27">
        <f t="shared" si="3"/>
        <v>2496</v>
      </c>
      <c r="AI6" s="35">
        <v>31</v>
      </c>
    </row>
    <row r="7" spans="1:35" ht="15" customHeight="1">
      <c r="A7" s="191" t="s">
        <v>154</v>
      </c>
      <c r="B7" s="25">
        <v>286</v>
      </c>
      <c r="C7" s="26">
        <v>168</v>
      </c>
      <c r="D7" s="27">
        <f aca="true" t="shared" si="6" ref="D7:D13">SUM(B7:C7)</f>
        <v>454</v>
      </c>
      <c r="E7" s="28">
        <v>3</v>
      </c>
      <c r="F7" s="25">
        <v>299</v>
      </c>
      <c r="G7" s="26">
        <v>151</v>
      </c>
      <c r="H7" s="27">
        <f t="shared" si="4"/>
        <v>450</v>
      </c>
      <c r="I7" s="28">
        <v>1</v>
      </c>
      <c r="J7" s="25">
        <v>276</v>
      </c>
      <c r="K7" s="26">
        <v>168</v>
      </c>
      <c r="L7" s="27">
        <f t="shared" si="5"/>
        <v>444</v>
      </c>
      <c r="M7" s="28">
        <v>2</v>
      </c>
      <c r="N7" s="25">
        <v>293</v>
      </c>
      <c r="O7" s="26">
        <v>176</v>
      </c>
      <c r="P7" s="29">
        <f t="shared" si="0"/>
        <v>469</v>
      </c>
      <c r="Q7" s="28">
        <v>4</v>
      </c>
      <c r="R7" s="25">
        <v>286</v>
      </c>
      <c r="S7" s="26">
        <v>155</v>
      </c>
      <c r="T7" s="27">
        <f t="shared" si="1"/>
        <v>441</v>
      </c>
      <c r="U7" s="28">
        <v>3</v>
      </c>
      <c r="V7" s="25">
        <v>289</v>
      </c>
      <c r="W7" s="26">
        <v>147</v>
      </c>
      <c r="X7" s="37">
        <f t="shared" si="2"/>
        <v>436</v>
      </c>
      <c r="Y7" s="28">
        <v>2</v>
      </c>
      <c r="Z7" s="628"/>
      <c r="AA7" s="628"/>
      <c r="AB7" s="628"/>
      <c r="AC7" s="621"/>
      <c r="AD7" s="621"/>
      <c r="AE7" s="621"/>
      <c r="AF7" s="38">
        <v>1729</v>
      </c>
      <c r="AG7" s="39">
        <v>965</v>
      </c>
      <c r="AH7" s="40">
        <f t="shared" si="3"/>
        <v>2694</v>
      </c>
      <c r="AI7" s="41">
        <v>15</v>
      </c>
    </row>
    <row r="8" spans="1:35" ht="15" customHeight="1">
      <c r="A8" s="42" t="s">
        <v>155</v>
      </c>
      <c r="B8" s="25">
        <v>314</v>
      </c>
      <c r="C8" s="26">
        <v>150</v>
      </c>
      <c r="D8" s="29">
        <f t="shared" si="6"/>
        <v>464</v>
      </c>
      <c r="E8" s="28">
        <v>3</v>
      </c>
      <c r="F8" s="25">
        <v>295</v>
      </c>
      <c r="G8" s="26">
        <v>160</v>
      </c>
      <c r="H8" s="27">
        <f t="shared" si="4"/>
        <v>455</v>
      </c>
      <c r="I8" s="28">
        <v>4</v>
      </c>
      <c r="J8" s="25">
        <v>299</v>
      </c>
      <c r="K8" s="26">
        <v>110</v>
      </c>
      <c r="L8" s="37">
        <f t="shared" si="5"/>
        <v>409</v>
      </c>
      <c r="M8" s="28">
        <v>10</v>
      </c>
      <c r="N8" s="25">
        <v>294</v>
      </c>
      <c r="O8" s="26">
        <v>161</v>
      </c>
      <c r="P8" s="27">
        <f t="shared" si="0"/>
        <v>455</v>
      </c>
      <c r="Q8" s="28">
        <v>3</v>
      </c>
      <c r="R8" s="30">
        <v>293</v>
      </c>
      <c r="S8" s="31">
        <v>141</v>
      </c>
      <c r="T8" s="27">
        <f t="shared" si="1"/>
        <v>434</v>
      </c>
      <c r="U8" s="32">
        <v>4</v>
      </c>
      <c r="V8" s="25">
        <v>290</v>
      </c>
      <c r="W8" s="26">
        <v>158</v>
      </c>
      <c r="X8" s="27">
        <f t="shared" si="2"/>
        <v>448</v>
      </c>
      <c r="Y8" s="28">
        <v>4</v>
      </c>
      <c r="Z8" s="628"/>
      <c r="AA8" s="628"/>
      <c r="AB8" s="628"/>
      <c r="AC8" s="621"/>
      <c r="AD8" s="621"/>
      <c r="AE8" s="621"/>
      <c r="AF8" s="33">
        <v>1785</v>
      </c>
      <c r="AG8" s="34">
        <v>880</v>
      </c>
      <c r="AH8" s="27">
        <f t="shared" si="3"/>
        <v>2665</v>
      </c>
      <c r="AI8" s="35">
        <v>28</v>
      </c>
    </row>
    <row r="9" spans="1:35" ht="15" customHeight="1">
      <c r="A9" s="24" t="s">
        <v>156</v>
      </c>
      <c r="B9" s="25">
        <v>318</v>
      </c>
      <c r="C9" s="26">
        <v>134</v>
      </c>
      <c r="D9" s="29">
        <f t="shared" si="6"/>
        <v>452</v>
      </c>
      <c r="E9" s="28">
        <v>5</v>
      </c>
      <c r="F9" s="25">
        <v>279</v>
      </c>
      <c r="G9" s="26">
        <v>132</v>
      </c>
      <c r="H9" s="27">
        <f t="shared" si="4"/>
        <v>411</v>
      </c>
      <c r="I9" s="28">
        <v>2</v>
      </c>
      <c r="J9" s="25">
        <v>309</v>
      </c>
      <c r="K9" s="26">
        <v>122</v>
      </c>
      <c r="L9" s="27">
        <f t="shared" si="5"/>
        <v>431</v>
      </c>
      <c r="M9" s="28">
        <v>6</v>
      </c>
      <c r="N9" s="25">
        <v>295</v>
      </c>
      <c r="O9" s="26">
        <v>126</v>
      </c>
      <c r="P9" s="27">
        <f t="shared" si="0"/>
        <v>421</v>
      </c>
      <c r="Q9" s="28">
        <v>2</v>
      </c>
      <c r="R9" s="25">
        <v>275</v>
      </c>
      <c r="S9" s="26">
        <v>125</v>
      </c>
      <c r="T9" s="37">
        <f t="shared" si="1"/>
        <v>400</v>
      </c>
      <c r="U9" s="28">
        <v>10</v>
      </c>
      <c r="V9" s="25">
        <v>306</v>
      </c>
      <c r="W9" s="26">
        <v>130</v>
      </c>
      <c r="X9" s="27">
        <f t="shared" si="2"/>
        <v>436</v>
      </c>
      <c r="Y9" s="28">
        <v>5</v>
      </c>
      <c r="Z9" s="628"/>
      <c r="AA9" s="628"/>
      <c r="AB9" s="628"/>
      <c r="AC9" s="621"/>
      <c r="AD9" s="621"/>
      <c r="AE9" s="621"/>
      <c r="AF9" s="38">
        <v>1782</v>
      </c>
      <c r="AG9" s="39">
        <v>769</v>
      </c>
      <c r="AH9" s="40">
        <f t="shared" si="3"/>
        <v>2551</v>
      </c>
      <c r="AI9" s="41">
        <v>30</v>
      </c>
    </row>
    <row r="10" spans="1:35" ht="15" customHeight="1">
      <c r="A10" s="191" t="s">
        <v>157</v>
      </c>
      <c r="B10" s="25">
        <v>295</v>
      </c>
      <c r="C10" s="26">
        <v>133</v>
      </c>
      <c r="D10" s="27">
        <f t="shared" si="6"/>
        <v>428</v>
      </c>
      <c r="E10" s="28">
        <v>2</v>
      </c>
      <c r="F10" s="25">
        <v>285</v>
      </c>
      <c r="G10" s="26">
        <v>120</v>
      </c>
      <c r="H10" s="27">
        <f t="shared" si="4"/>
        <v>405</v>
      </c>
      <c r="I10" s="28">
        <v>4</v>
      </c>
      <c r="J10" s="25">
        <v>275</v>
      </c>
      <c r="K10" s="26">
        <v>109</v>
      </c>
      <c r="L10" s="37">
        <f t="shared" si="5"/>
        <v>384</v>
      </c>
      <c r="M10" s="28">
        <v>5</v>
      </c>
      <c r="N10" s="25">
        <v>293</v>
      </c>
      <c r="O10" s="26">
        <v>135</v>
      </c>
      <c r="P10" s="29">
        <f t="shared" si="0"/>
        <v>428</v>
      </c>
      <c r="Q10" s="28">
        <v>3</v>
      </c>
      <c r="R10" s="25">
        <v>268</v>
      </c>
      <c r="S10" s="26">
        <v>143</v>
      </c>
      <c r="T10" s="27">
        <f t="shared" si="1"/>
        <v>411</v>
      </c>
      <c r="U10" s="28">
        <v>2</v>
      </c>
      <c r="V10" s="25">
        <v>286</v>
      </c>
      <c r="W10" s="26">
        <v>123</v>
      </c>
      <c r="X10" s="27">
        <f t="shared" si="2"/>
        <v>409</v>
      </c>
      <c r="Y10" s="28">
        <v>7</v>
      </c>
      <c r="Z10" s="628"/>
      <c r="AA10" s="628"/>
      <c r="AB10" s="628"/>
      <c r="AC10" s="621"/>
      <c r="AD10" s="626"/>
      <c r="AE10" s="626"/>
      <c r="AF10" s="33">
        <v>1702</v>
      </c>
      <c r="AG10" s="34">
        <v>763</v>
      </c>
      <c r="AH10" s="27">
        <f t="shared" si="3"/>
        <v>2465</v>
      </c>
      <c r="AI10" s="35">
        <v>23</v>
      </c>
    </row>
    <row r="11" spans="1:35" ht="15" customHeight="1">
      <c r="A11" s="36" t="s">
        <v>158</v>
      </c>
      <c r="B11" s="25">
        <v>291</v>
      </c>
      <c r="C11" s="26">
        <v>131</v>
      </c>
      <c r="D11" s="27">
        <f t="shared" si="6"/>
        <v>422</v>
      </c>
      <c r="E11" s="28">
        <v>2</v>
      </c>
      <c r="F11" s="25">
        <v>304</v>
      </c>
      <c r="G11" s="26">
        <v>138</v>
      </c>
      <c r="H11" s="27">
        <f t="shared" si="4"/>
        <v>442</v>
      </c>
      <c r="I11" s="28">
        <v>4</v>
      </c>
      <c r="J11" s="25">
        <v>286</v>
      </c>
      <c r="K11" s="26">
        <v>124</v>
      </c>
      <c r="L11" s="27">
        <f t="shared" si="5"/>
        <v>410</v>
      </c>
      <c r="M11" s="28">
        <v>6</v>
      </c>
      <c r="N11" s="25">
        <v>312</v>
      </c>
      <c r="O11" s="26">
        <v>133</v>
      </c>
      <c r="P11" s="29">
        <f t="shared" si="0"/>
        <v>445</v>
      </c>
      <c r="Q11" s="28">
        <v>5</v>
      </c>
      <c r="R11" s="30">
        <v>265</v>
      </c>
      <c r="S11" s="31">
        <v>133</v>
      </c>
      <c r="T11" s="37">
        <f t="shared" si="1"/>
        <v>398</v>
      </c>
      <c r="U11" s="32">
        <v>2</v>
      </c>
      <c r="V11" s="25">
        <v>289</v>
      </c>
      <c r="W11" s="26">
        <v>132</v>
      </c>
      <c r="X11" s="27">
        <f t="shared" si="2"/>
        <v>421</v>
      </c>
      <c r="Y11" s="28">
        <v>3</v>
      </c>
      <c r="Z11" s="628"/>
      <c r="AA11" s="628"/>
      <c r="AB11" s="628"/>
      <c r="AC11" s="621"/>
      <c r="AD11" s="626"/>
      <c r="AE11" s="626"/>
      <c r="AF11" s="38">
        <v>1747</v>
      </c>
      <c r="AG11" s="39">
        <v>791</v>
      </c>
      <c r="AH11" s="40">
        <f t="shared" si="3"/>
        <v>2538</v>
      </c>
      <c r="AI11" s="41">
        <v>22</v>
      </c>
    </row>
    <row r="12" spans="1:35" ht="15" customHeight="1">
      <c r="A12" s="42" t="s">
        <v>159</v>
      </c>
      <c r="B12" s="25"/>
      <c r="C12" s="26"/>
      <c r="D12" s="27"/>
      <c r="E12" s="28"/>
      <c r="F12" s="25">
        <v>277</v>
      </c>
      <c r="G12" s="26">
        <v>107</v>
      </c>
      <c r="H12" s="37">
        <f t="shared" si="4"/>
        <v>384</v>
      </c>
      <c r="I12" s="28">
        <v>8</v>
      </c>
      <c r="J12" s="25">
        <v>281</v>
      </c>
      <c r="K12" s="26">
        <v>116</v>
      </c>
      <c r="L12" s="27">
        <f t="shared" si="5"/>
        <v>397</v>
      </c>
      <c r="M12" s="28">
        <v>7</v>
      </c>
      <c r="N12" s="25">
        <v>304</v>
      </c>
      <c r="O12" s="26">
        <v>120</v>
      </c>
      <c r="P12" s="27">
        <f t="shared" si="0"/>
        <v>424</v>
      </c>
      <c r="Q12" s="28">
        <v>3</v>
      </c>
      <c r="R12" s="30">
        <v>283</v>
      </c>
      <c r="S12" s="31">
        <v>105</v>
      </c>
      <c r="T12" s="27">
        <f t="shared" si="1"/>
        <v>388</v>
      </c>
      <c r="U12" s="32">
        <v>10</v>
      </c>
      <c r="V12" s="25">
        <v>297</v>
      </c>
      <c r="W12" s="26">
        <v>131</v>
      </c>
      <c r="X12" s="29">
        <f t="shared" si="2"/>
        <v>428</v>
      </c>
      <c r="Y12" s="28">
        <v>5</v>
      </c>
      <c r="Z12" s="628"/>
      <c r="AA12" s="628"/>
      <c r="AB12" s="628"/>
      <c r="AC12" s="621" t="s">
        <v>43</v>
      </c>
      <c r="AD12" s="592"/>
      <c r="AE12" s="27">
        <v>392</v>
      </c>
      <c r="AF12" s="33">
        <v>1734</v>
      </c>
      <c r="AG12" s="34">
        <v>679</v>
      </c>
      <c r="AH12" s="27">
        <f t="shared" si="3"/>
        <v>2413</v>
      </c>
      <c r="AI12" s="35">
        <v>41</v>
      </c>
    </row>
    <row r="13" spans="1:35" ht="15" customHeight="1">
      <c r="A13" s="36" t="s">
        <v>160</v>
      </c>
      <c r="B13" s="25">
        <v>306</v>
      </c>
      <c r="C13" s="26">
        <v>131</v>
      </c>
      <c r="D13" s="27">
        <f t="shared" si="6"/>
        <v>437</v>
      </c>
      <c r="E13" s="28">
        <v>5</v>
      </c>
      <c r="F13" s="25">
        <v>282</v>
      </c>
      <c r="G13" s="26">
        <v>112</v>
      </c>
      <c r="H13" s="37">
        <f t="shared" si="4"/>
        <v>394</v>
      </c>
      <c r="I13" s="28">
        <v>3</v>
      </c>
      <c r="J13" s="25">
        <v>291</v>
      </c>
      <c r="K13" s="26">
        <v>130</v>
      </c>
      <c r="L13" s="27">
        <f t="shared" si="5"/>
        <v>421</v>
      </c>
      <c r="M13" s="28">
        <v>9</v>
      </c>
      <c r="N13" s="25">
        <v>298</v>
      </c>
      <c r="O13" s="26">
        <v>142</v>
      </c>
      <c r="P13" s="27">
        <f t="shared" si="0"/>
        <v>440</v>
      </c>
      <c r="Q13" s="28">
        <v>4</v>
      </c>
      <c r="R13" s="25">
        <v>296</v>
      </c>
      <c r="S13" s="26">
        <v>133</v>
      </c>
      <c r="T13" s="27">
        <f t="shared" si="1"/>
        <v>429</v>
      </c>
      <c r="U13" s="28">
        <v>1</v>
      </c>
      <c r="V13" s="25">
        <v>300</v>
      </c>
      <c r="W13" s="26">
        <v>161</v>
      </c>
      <c r="X13" s="29">
        <f t="shared" si="2"/>
        <v>461</v>
      </c>
      <c r="Y13" s="28">
        <v>3</v>
      </c>
      <c r="Z13" s="628"/>
      <c r="AA13" s="628"/>
      <c r="AB13" s="628"/>
      <c r="AC13" s="621"/>
      <c r="AD13" s="621"/>
      <c r="AE13" s="621"/>
      <c r="AF13" s="38">
        <v>1773</v>
      </c>
      <c r="AG13" s="39">
        <v>809</v>
      </c>
      <c r="AH13" s="40">
        <f t="shared" si="3"/>
        <v>2582</v>
      </c>
      <c r="AI13" s="41">
        <v>26</v>
      </c>
    </row>
    <row r="14" spans="1:35" ht="15" customHeight="1">
      <c r="A14" s="42" t="s">
        <v>161</v>
      </c>
      <c r="B14" s="25"/>
      <c r="C14" s="26"/>
      <c r="D14" s="27"/>
      <c r="E14" s="28"/>
      <c r="F14" s="25">
        <v>292</v>
      </c>
      <c r="G14" s="26">
        <v>111</v>
      </c>
      <c r="H14" s="27">
        <f t="shared" si="4"/>
        <v>403</v>
      </c>
      <c r="I14" s="28">
        <v>8</v>
      </c>
      <c r="J14" s="25">
        <v>292</v>
      </c>
      <c r="K14" s="26">
        <v>116</v>
      </c>
      <c r="L14" s="27">
        <f t="shared" si="5"/>
        <v>408</v>
      </c>
      <c r="M14" s="28">
        <v>9</v>
      </c>
      <c r="N14" s="25">
        <v>290</v>
      </c>
      <c r="O14" s="26">
        <v>141</v>
      </c>
      <c r="P14" s="27">
        <f t="shared" si="0"/>
        <v>431</v>
      </c>
      <c r="Q14" s="28">
        <v>5</v>
      </c>
      <c r="R14" s="30">
        <v>305</v>
      </c>
      <c r="S14" s="31">
        <v>151</v>
      </c>
      <c r="T14" s="29">
        <f t="shared" si="1"/>
        <v>456</v>
      </c>
      <c r="U14" s="32">
        <v>2</v>
      </c>
      <c r="V14" s="25">
        <v>281</v>
      </c>
      <c r="W14" s="26">
        <v>141</v>
      </c>
      <c r="X14" s="27">
        <f t="shared" si="2"/>
        <v>422</v>
      </c>
      <c r="Y14" s="28">
        <v>5</v>
      </c>
      <c r="Z14" s="628"/>
      <c r="AA14" s="628"/>
      <c r="AB14" s="628"/>
      <c r="AC14" s="634" t="s">
        <v>89</v>
      </c>
      <c r="AD14" s="635"/>
      <c r="AE14" s="172">
        <v>392</v>
      </c>
      <c r="AF14" s="33">
        <v>1735</v>
      </c>
      <c r="AG14" s="34">
        <v>783</v>
      </c>
      <c r="AH14" s="27">
        <f t="shared" si="3"/>
        <v>2518</v>
      </c>
      <c r="AI14" s="35">
        <v>35</v>
      </c>
    </row>
    <row r="15" spans="1:35" ht="15" customHeight="1">
      <c r="A15" s="36" t="s">
        <v>162</v>
      </c>
      <c r="B15" s="25">
        <v>285</v>
      </c>
      <c r="C15" s="26">
        <v>158</v>
      </c>
      <c r="D15" s="27">
        <f>SUM(B15:C15)</f>
        <v>443</v>
      </c>
      <c r="E15" s="28">
        <v>3</v>
      </c>
      <c r="F15" s="25">
        <v>292</v>
      </c>
      <c r="G15" s="26">
        <v>140</v>
      </c>
      <c r="H15" s="27">
        <f t="shared" si="4"/>
        <v>432</v>
      </c>
      <c r="I15" s="28">
        <v>4</v>
      </c>
      <c r="J15" s="25">
        <v>290</v>
      </c>
      <c r="K15" s="26">
        <v>127</v>
      </c>
      <c r="L15" s="27">
        <f t="shared" si="5"/>
        <v>417</v>
      </c>
      <c r="M15" s="28">
        <v>5</v>
      </c>
      <c r="N15" s="25">
        <v>279</v>
      </c>
      <c r="O15" s="26">
        <v>139</v>
      </c>
      <c r="P15" s="27">
        <f t="shared" si="0"/>
        <v>418</v>
      </c>
      <c r="Q15" s="28">
        <v>1</v>
      </c>
      <c r="R15" s="25">
        <v>300</v>
      </c>
      <c r="S15" s="26">
        <v>116</v>
      </c>
      <c r="T15" s="37">
        <f t="shared" si="1"/>
        <v>416</v>
      </c>
      <c r="U15" s="28">
        <v>4</v>
      </c>
      <c r="V15" s="25">
        <v>303</v>
      </c>
      <c r="W15" s="26">
        <v>144</v>
      </c>
      <c r="X15" s="29">
        <f t="shared" si="2"/>
        <v>447</v>
      </c>
      <c r="Y15" s="28">
        <v>1</v>
      </c>
      <c r="Z15" s="628"/>
      <c r="AA15" s="628"/>
      <c r="AB15" s="628"/>
      <c r="AC15" s="621"/>
      <c r="AD15" s="626"/>
      <c r="AE15" s="626"/>
      <c r="AF15" s="38">
        <v>1749</v>
      </c>
      <c r="AG15" s="39">
        <v>824</v>
      </c>
      <c r="AH15" s="40">
        <f t="shared" si="3"/>
        <v>2573</v>
      </c>
      <c r="AI15" s="41">
        <v>18</v>
      </c>
    </row>
    <row r="16" spans="1:35" ht="15" customHeight="1">
      <c r="A16" s="24" t="s">
        <v>163</v>
      </c>
      <c r="B16" s="43"/>
      <c r="C16" s="34"/>
      <c r="D16" s="27"/>
      <c r="E16" s="28"/>
      <c r="F16" s="25">
        <v>298</v>
      </c>
      <c r="G16" s="26">
        <v>104</v>
      </c>
      <c r="H16" s="27">
        <f t="shared" si="4"/>
        <v>402</v>
      </c>
      <c r="I16" s="28">
        <v>5</v>
      </c>
      <c r="J16" s="25">
        <v>279</v>
      </c>
      <c r="K16" s="26">
        <v>141</v>
      </c>
      <c r="L16" s="27">
        <f t="shared" si="5"/>
        <v>420</v>
      </c>
      <c r="M16" s="28">
        <v>6</v>
      </c>
      <c r="N16" s="25">
        <v>289</v>
      </c>
      <c r="O16" s="26">
        <v>129</v>
      </c>
      <c r="P16" s="27">
        <f t="shared" si="0"/>
        <v>418</v>
      </c>
      <c r="Q16" s="28">
        <v>5</v>
      </c>
      <c r="R16" s="30">
        <v>284</v>
      </c>
      <c r="S16" s="31">
        <v>97</v>
      </c>
      <c r="T16" s="37">
        <f t="shared" si="1"/>
        <v>381</v>
      </c>
      <c r="U16" s="32">
        <v>9</v>
      </c>
      <c r="V16" s="25">
        <v>259</v>
      </c>
      <c r="W16" s="26">
        <v>184</v>
      </c>
      <c r="X16" s="29">
        <f t="shared" si="2"/>
        <v>443</v>
      </c>
      <c r="Y16" s="28">
        <v>0</v>
      </c>
      <c r="Z16" s="628"/>
      <c r="AA16" s="628"/>
      <c r="AB16" s="628"/>
      <c r="AC16" s="634" t="s">
        <v>90</v>
      </c>
      <c r="AD16" s="635"/>
      <c r="AE16" s="27">
        <v>401</v>
      </c>
      <c r="AF16" s="33">
        <v>1677</v>
      </c>
      <c r="AG16" s="34">
        <v>788</v>
      </c>
      <c r="AH16" s="27">
        <f t="shared" si="3"/>
        <v>2465</v>
      </c>
      <c r="AI16" s="35">
        <v>33</v>
      </c>
    </row>
    <row r="17" spans="1:35" ht="15" customHeight="1" thickBot="1">
      <c r="A17" s="44" t="s">
        <v>164</v>
      </c>
      <c r="B17" s="45">
        <v>290</v>
      </c>
      <c r="C17" s="46">
        <v>178</v>
      </c>
      <c r="D17" s="29">
        <f>SUM(B17:C17)</f>
        <v>468</v>
      </c>
      <c r="E17" s="48">
        <v>3</v>
      </c>
      <c r="F17" s="45">
        <v>309</v>
      </c>
      <c r="G17" s="46">
        <v>131</v>
      </c>
      <c r="H17" s="47">
        <f t="shared" si="4"/>
        <v>440</v>
      </c>
      <c r="I17" s="48">
        <v>5</v>
      </c>
      <c r="J17" s="45">
        <v>281</v>
      </c>
      <c r="K17" s="46">
        <v>148</v>
      </c>
      <c r="L17" s="47">
        <f t="shared" si="5"/>
        <v>429</v>
      </c>
      <c r="M17" s="48">
        <v>2</v>
      </c>
      <c r="N17" s="45">
        <v>307</v>
      </c>
      <c r="O17" s="46">
        <v>158</v>
      </c>
      <c r="P17" s="49">
        <f t="shared" si="0"/>
        <v>465</v>
      </c>
      <c r="Q17" s="48">
        <v>3</v>
      </c>
      <c r="R17" s="45">
        <v>293</v>
      </c>
      <c r="S17" s="46">
        <v>121</v>
      </c>
      <c r="T17" s="153">
        <f t="shared" si="1"/>
        <v>414</v>
      </c>
      <c r="U17" s="48">
        <v>3</v>
      </c>
      <c r="V17" s="45">
        <v>305</v>
      </c>
      <c r="W17" s="46">
        <v>123</v>
      </c>
      <c r="X17" s="47">
        <f t="shared" si="2"/>
        <v>428</v>
      </c>
      <c r="Y17" s="48">
        <v>7</v>
      </c>
      <c r="Z17" s="637"/>
      <c r="AA17" s="637"/>
      <c r="AB17" s="637"/>
      <c r="AC17" s="636"/>
      <c r="AD17" s="636"/>
      <c r="AE17" s="636"/>
      <c r="AF17" s="50">
        <v>1785</v>
      </c>
      <c r="AG17" s="51">
        <v>859</v>
      </c>
      <c r="AH17" s="52">
        <f t="shared" si="3"/>
        <v>2644</v>
      </c>
      <c r="AI17" s="53">
        <v>23</v>
      </c>
    </row>
    <row r="18" spans="1:35" ht="15" customHeight="1">
      <c r="A18" s="160" t="s">
        <v>76</v>
      </c>
      <c r="B18" s="154">
        <f>'statistika jaro 09_10'!B5</f>
        <v>307</v>
      </c>
      <c r="C18" s="22">
        <f>'statistika jaro 09_10'!C5</f>
        <v>167</v>
      </c>
      <c r="D18" s="19">
        <f>'statistika jaro 09_10'!D5</f>
        <v>474</v>
      </c>
      <c r="E18" s="155">
        <f>'statistika jaro 09_10'!E5</f>
        <v>5</v>
      </c>
      <c r="F18" s="154">
        <f>'statistika jaro 09_10'!F5</f>
        <v>287</v>
      </c>
      <c r="G18" s="22">
        <f>'statistika jaro 09_10'!G5</f>
        <v>126</v>
      </c>
      <c r="H18" s="17">
        <f>'statistika jaro 09_10'!H5</f>
        <v>413</v>
      </c>
      <c r="I18" s="155">
        <f>'statistika jaro 09_10'!I5</f>
        <v>4</v>
      </c>
      <c r="J18" s="154">
        <f>'statistika jaro 09_10'!J5</f>
        <v>285</v>
      </c>
      <c r="K18" s="22">
        <f>'statistika jaro 09_10'!K5</f>
        <v>104</v>
      </c>
      <c r="L18" s="20">
        <f>'statistika jaro 09_10'!L5</f>
        <v>389</v>
      </c>
      <c r="M18" s="155">
        <f>'statistika jaro 09_10'!M5</f>
        <v>8</v>
      </c>
      <c r="N18" s="154">
        <f>'statistika jaro 09_10'!N5</f>
        <v>306</v>
      </c>
      <c r="O18" s="22">
        <f>'statistika jaro 09_10'!O5</f>
        <v>151</v>
      </c>
      <c r="P18" s="17">
        <f>'statistika jaro 09_10'!P5</f>
        <v>457</v>
      </c>
      <c r="Q18" s="155">
        <f>'statistika jaro 09_10'!Q5</f>
        <v>2</v>
      </c>
      <c r="R18" s="154">
        <f>'statistika jaro 09_10'!R5</f>
        <v>300</v>
      </c>
      <c r="S18" s="22">
        <f>'statistika jaro 09_10'!S5</f>
        <v>129</v>
      </c>
      <c r="T18" s="17">
        <f>'statistika jaro 09_10'!T5</f>
        <v>429</v>
      </c>
      <c r="U18" s="155">
        <f>'statistika jaro 09_10'!U5</f>
        <v>5</v>
      </c>
      <c r="V18" s="154">
        <f>'statistika jaro 09_10'!V5</f>
        <v>287</v>
      </c>
      <c r="W18" s="22">
        <f>'statistika jaro 09_10'!W5</f>
        <v>122</v>
      </c>
      <c r="X18" s="17">
        <f>'statistika jaro 09_10'!X5</f>
        <v>409</v>
      </c>
      <c r="Y18" s="155">
        <f>'statistika jaro 09_10'!Y5</f>
        <v>5</v>
      </c>
      <c r="Z18" s="632"/>
      <c r="AA18" s="632"/>
      <c r="AB18" s="632"/>
      <c r="AC18" s="631"/>
      <c r="AD18" s="631"/>
      <c r="AE18" s="631"/>
      <c r="AF18" s="161">
        <f>'statistika jaro 09_10'!AF5</f>
        <v>1772</v>
      </c>
      <c r="AG18" s="162">
        <f>'statistika jaro 09_10'!AG5</f>
        <v>799</v>
      </c>
      <c r="AH18" s="163">
        <f>'statistika jaro 09_10'!AH5</f>
        <v>2571</v>
      </c>
      <c r="AI18" s="164">
        <f>'statistika jaro 09_10'!AI5</f>
        <v>29</v>
      </c>
    </row>
    <row r="19" spans="1:35" ht="15" customHeight="1">
      <c r="A19" s="36" t="s">
        <v>77</v>
      </c>
      <c r="B19" s="43">
        <f>'statistika jaro 09_10'!B6</f>
        <v>285</v>
      </c>
      <c r="C19" s="34">
        <f>'statistika jaro 09_10'!C6</f>
        <v>126</v>
      </c>
      <c r="D19" s="27">
        <f>'statistika jaro 09_10'!D6</f>
        <v>411</v>
      </c>
      <c r="E19" s="156">
        <f>'statistika jaro 09_10'!E6</f>
        <v>5</v>
      </c>
      <c r="F19" s="43">
        <f>'statistika jaro 09_10'!F6</f>
        <v>282</v>
      </c>
      <c r="G19" s="34">
        <f>'statistika jaro 09_10'!G6</f>
        <v>171</v>
      </c>
      <c r="H19" s="29">
        <f>'statistika jaro 09_10'!H6</f>
        <v>453</v>
      </c>
      <c r="I19" s="156">
        <f>'statistika jaro 09_10'!I6</f>
        <v>2</v>
      </c>
      <c r="J19" s="43">
        <f>'statistika jaro 09_10'!J6</f>
        <v>293</v>
      </c>
      <c r="K19" s="34">
        <f>'statistika jaro 09_10'!K6</f>
        <v>147</v>
      </c>
      <c r="L19" s="27">
        <f>'statistika jaro 09_10'!L6</f>
        <v>440</v>
      </c>
      <c r="M19" s="156">
        <f>'statistika jaro 09_10'!M6</f>
        <v>4</v>
      </c>
      <c r="N19" s="43">
        <f>'statistika jaro 09_10'!N6</f>
        <v>293</v>
      </c>
      <c r="O19" s="34">
        <f>'statistika jaro 09_10'!O6</f>
        <v>152</v>
      </c>
      <c r="P19" s="27">
        <f>'statistika jaro 09_10'!P6</f>
        <v>445</v>
      </c>
      <c r="Q19" s="156">
        <f>'statistika jaro 09_10'!Q6</f>
        <v>3</v>
      </c>
      <c r="R19" s="43"/>
      <c r="S19" s="34"/>
      <c r="T19" s="27"/>
      <c r="U19" s="156"/>
      <c r="V19" s="43">
        <f>'statistika jaro 09_10'!V6</f>
        <v>280</v>
      </c>
      <c r="W19" s="34">
        <f>'statistika jaro 09_10'!W6</f>
        <v>121</v>
      </c>
      <c r="X19" s="37">
        <f>'statistika jaro 09_10'!X6</f>
        <v>401</v>
      </c>
      <c r="Y19" s="156">
        <f>'statistika jaro 09_10'!Y6</f>
        <v>7</v>
      </c>
      <c r="Z19" s="628"/>
      <c r="AA19" s="628"/>
      <c r="AB19" s="628"/>
      <c r="AC19" s="621"/>
      <c r="AD19" s="621"/>
      <c r="AE19" s="621"/>
      <c r="AF19" s="38">
        <f>'statistika jaro 09_10'!AF6</f>
        <v>1733</v>
      </c>
      <c r="AG19" s="39">
        <f>'statistika jaro 09_10'!AG6</f>
        <v>825</v>
      </c>
      <c r="AH19" s="40">
        <f>'statistika jaro 09_10'!AH6</f>
        <v>2558</v>
      </c>
      <c r="AI19" s="41">
        <f>'statistika jaro 09_10'!AI6</f>
        <v>29</v>
      </c>
    </row>
    <row r="20" spans="1:35" s="14" customFormat="1" ht="15" customHeight="1">
      <c r="A20" s="24" t="s">
        <v>78</v>
      </c>
      <c r="B20" s="43">
        <f>'statistika jaro 09_10'!B7</f>
        <v>290</v>
      </c>
      <c r="C20" s="34">
        <f>'statistika jaro 09_10'!C7</f>
        <v>149</v>
      </c>
      <c r="D20" s="27">
        <f>'statistika jaro 09_10'!D7</f>
        <v>439</v>
      </c>
      <c r="E20" s="156">
        <f>'statistika jaro 09_10'!E7</f>
        <v>5</v>
      </c>
      <c r="F20" s="43">
        <f>'statistika jaro 09_10'!F7</f>
        <v>272</v>
      </c>
      <c r="G20" s="34">
        <f>'statistika jaro 09_10'!G7</f>
        <v>143</v>
      </c>
      <c r="H20" s="27">
        <f>'statistika jaro 09_10'!H7</f>
        <v>415</v>
      </c>
      <c r="I20" s="156">
        <f>'statistika jaro 09_10'!I7</f>
        <v>2</v>
      </c>
      <c r="J20" s="43">
        <f>'statistika jaro 09_10'!J7</f>
        <v>300</v>
      </c>
      <c r="K20" s="34">
        <f>'statistika jaro 09_10'!K7</f>
        <v>150</v>
      </c>
      <c r="L20" s="29">
        <f>'statistika jaro 09_10'!L7</f>
        <v>450</v>
      </c>
      <c r="M20" s="156">
        <f>'statistika jaro 09_10'!M7</f>
        <v>7</v>
      </c>
      <c r="N20" s="43">
        <f>'statistika jaro 09_10'!N7</f>
        <v>286</v>
      </c>
      <c r="O20" s="34">
        <f>'statistika jaro 09_10'!O7</f>
        <v>125</v>
      </c>
      <c r="P20" s="27">
        <f>'statistika jaro 09_10'!P7</f>
        <v>411</v>
      </c>
      <c r="Q20" s="156">
        <f>'statistika jaro 09_10'!Q7</f>
        <v>5</v>
      </c>
      <c r="R20" s="43">
        <f>'statistika jaro 09_10'!R7</f>
        <v>268</v>
      </c>
      <c r="S20" s="34">
        <f>'statistika jaro 09_10'!S7</f>
        <v>133</v>
      </c>
      <c r="T20" s="37">
        <f>'statistika jaro 09_10'!T7</f>
        <v>401</v>
      </c>
      <c r="U20" s="156">
        <f>'statistika jaro 09_10'!U7</f>
        <v>4</v>
      </c>
      <c r="V20" s="43">
        <f>'statistika jaro 09_10'!V7</f>
        <v>293</v>
      </c>
      <c r="W20" s="34">
        <f>'statistika jaro 09_10'!W7</f>
        <v>152</v>
      </c>
      <c r="X20" s="27">
        <f>'statistika jaro 09_10'!X7</f>
        <v>445</v>
      </c>
      <c r="Y20" s="156">
        <f>'statistika jaro 09_10'!Y7</f>
        <v>3</v>
      </c>
      <c r="Z20" s="628"/>
      <c r="AA20" s="628"/>
      <c r="AB20" s="628"/>
      <c r="AC20" s="621"/>
      <c r="AD20" s="621"/>
      <c r="AE20" s="621"/>
      <c r="AF20" s="33">
        <f>'statistika jaro 09_10'!AF7</f>
        <v>1709</v>
      </c>
      <c r="AG20" s="34">
        <f>'statistika jaro 09_10'!AG7</f>
        <v>852</v>
      </c>
      <c r="AH20" s="27">
        <f>'statistika jaro 09_10'!AH7</f>
        <v>2561</v>
      </c>
      <c r="AI20" s="35">
        <f>'statistika jaro 09_10'!AI7</f>
        <v>26</v>
      </c>
    </row>
    <row r="21" spans="1:35" ht="15" customHeight="1">
      <c r="A21" s="36" t="s">
        <v>79</v>
      </c>
      <c r="B21" s="43">
        <f>'statistika jaro 09_10'!B8</f>
        <v>294</v>
      </c>
      <c r="C21" s="34">
        <f>'statistika jaro 09_10'!C8</f>
        <v>134</v>
      </c>
      <c r="D21" s="27">
        <f>'statistika jaro 09_10'!D8</f>
        <v>428</v>
      </c>
      <c r="E21" s="156">
        <f>'statistika jaro 09_10'!E8</f>
        <v>3</v>
      </c>
      <c r="F21" s="43">
        <f>'statistika jaro 09_10'!F8</f>
        <v>295</v>
      </c>
      <c r="G21" s="34">
        <f>'statistika jaro 09_10'!G8</f>
        <v>127</v>
      </c>
      <c r="H21" s="27">
        <f>'statistika jaro 09_10'!H8</f>
        <v>422</v>
      </c>
      <c r="I21" s="156">
        <f>'statistika jaro 09_10'!I8</f>
        <v>4</v>
      </c>
      <c r="J21" s="43">
        <f>'statistika jaro 09_10'!J8</f>
        <v>291</v>
      </c>
      <c r="K21" s="34">
        <f>'statistika jaro 09_10'!K8</f>
        <v>109</v>
      </c>
      <c r="L21" s="37">
        <f>'statistika jaro 09_10'!L8</f>
        <v>400</v>
      </c>
      <c r="M21" s="156">
        <f>'statistika jaro 09_10'!M8</f>
        <v>5</v>
      </c>
      <c r="N21" s="43">
        <f>'statistika jaro 09_10'!N8</f>
        <v>314</v>
      </c>
      <c r="O21" s="34">
        <f>'statistika jaro 09_10'!O8</f>
        <v>132</v>
      </c>
      <c r="P21" s="29">
        <f>'statistika jaro 09_10'!P8</f>
        <v>446</v>
      </c>
      <c r="Q21" s="156">
        <f>'statistika jaro 09_10'!Q8</f>
        <v>4</v>
      </c>
      <c r="R21" s="43"/>
      <c r="S21" s="34">
        <f>'statistika jaro 09_10'!S8</f>
        <v>0</v>
      </c>
      <c r="T21" s="27"/>
      <c r="U21" s="156"/>
      <c r="V21" s="43">
        <f>'statistika jaro 09_10'!V8</f>
        <v>286</v>
      </c>
      <c r="W21" s="34">
        <f>'statistika jaro 09_10'!W8</f>
        <v>148</v>
      </c>
      <c r="X21" s="27">
        <f>'statistika jaro 09_10'!X8</f>
        <v>434</v>
      </c>
      <c r="Y21" s="156">
        <f>'statistika jaro 09_10'!Y8</f>
        <v>1</v>
      </c>
      <c r="Z21" s="628"/>
      <c r="AA21" s="628"/>
      <c r="AB21" s="628"/>
      <c r="AC21" s="621" t="s">
        <v>52</v>
      </c>
      <c r="AD21" s="592"/>
      <c r="AE21" s="27">
        <v>425</v>
      </c>
      <c r="AF21" s="38">
        <f>'statistika jaro 09_10'!AF8</f>
        <v>1761</v>
      </c>
      <c r="AG21" s="39">
        <f>'statistika jaro 09_10'!AG8</f>
        <v>794</v>
      </c>
      <c r="AH21" s="40">
        <f>'statistika jaro 09_10'!AH8</f>
        <v>2555</v>
      </c>
      <c r="AI21" s="41">
        <f>'statistika jaro 09_10'!AI8</f>
        <v>24</v>
      </c>
    </row>
    <row r="22" spans="1:35" s="14" customFormat="1" ht="15" customHeight="1">
      <c r="A22" s="24" t="s">
        <v>80</v>
      </c>
      <c r="B22" s="43">
        <f>'statistika jaro 09_10'!B9</f>
        <v>300</v>
      </c>
      <c r="C22" s="34">
        <f>'statistika jaro 09_10'!C9</f>
        <v>152</v>
      </c>
      <c r="D22" s="27">
        <f>'statistika jaro 09_10'!D9</f>
        <v>452</v>
      </c>
      <c r="E22" s="156">
        <f>'statistika jaro 09_10'!E9</f>
        <v>4</v>
      </c>
      <c r="F22" s="43">
        <f>'statistika jaro 09_10'!F9</f>
        <v>301</v>
      </c>
      <c r="G22" s="34">
        <f>'statistika jaro 09_10'!G9</f>
        <v>134</v>
      </c>
      <c r="H22" s="27">
        <f>'statistika jaro 09_10'!H9</f>
        <v>435</v>
      </c>
      <c r="I22" s="156">
        <f>'statistika jaro 09_10'!I9</f>
        <v>5</v>
      </c>
      <c r="J22" s="43">
        <f>'statistika jaro 09_10'!J9</f>
        <v>284</v>
      </c>
      <c r="K22" s="34">
        <f>'statistika jaro 09_10'!K9</f>
        <v>149</v>
      </c>
      <c r="L22" s="29">
        <f>'statistika jaro 09_10'!L9</f>
        <v>433</v>
      </c>
      <c r="M22" s="156">
        <f>'statistika jaro 09_10'!M9</f>
        <v>5</v>
      </c>
      <c r="N22" s="43"/>
      <c r="O22" s="34"/>
      <c r="P22" s="27"/>
      <c r="Q22" s="156"/>
      <c r="R22" s="43"/>
      <c r="S22" s="34">
        <f>'statistika jaro 09_10'!S9</f>
        <v>0</v>
      </c>
      <c r="T22" s="27"/>
      <c r="U22" s="156"/>
      <c r="V22" s="43">
        <f>'statistika jaro 09_10'!V9</f>
        <v>292</v>
      </c>
      <c r="W22" s="34">
        <f>'statistika jaro 09_10'!W9</f>
        <v>134</v>
      </c>
      <c r="X22" s="37">
        <f>'statistika jaro 09_10'!X9</f>
        <v>426</v>
      </c>
      <c r="Y22" s="156">
        <f>'statistika jaro 09_10'!Y9</f>
        <v>5</v>
      </c>
      <c r="Z22" s="621" t="s">
        <v>51</v>
      </c>
      <c r="AA22" s="592"/>
      <c r="AB22" s="27">
        <v>442</v>
      </c>
      <c r="AC22" s="621" t="s">
        <v>96</v>
      </c>
      <c r="AD22" s="592"/>
      <c r="AE22" s="27">
        <v>447</v>
      </c>
      <c r="AF22" s="33">
        <f>'statistika jaro 09_10'!AF9</f>
        <v>1757</v>
      </c>
      <c r="AG22" s="34">
        <f>'statistika jaro 09_10'!AG9</f>
        <v>878</v>
      </c>
      <c r="AH22" s="27">
        <f>'statistika jaro 09_10'!AH9</f>
        <v>2635</v>
      </c>
      <c r="AI22" s="35">
        <f>'statistika jaro 09_10'!AI9</f>
        <v>24</v>
      </c>
    </row>
    <row r="23" spans="1:35" ht="15" customHeight="1">
      <c r="A23" s="36" t="s">
        <v>81</v>
      </c>
      <c r="B23" s="43">
        <f>'statistika jaro 09_10'!B10</f>
        <v>296</v>
      </c>
      <c r="C23" s="34">
        <f>'statistika jaro 09_10'!C10</f>
        <v>175</v>
      </c>
      <c r="D23" s="29">
        <f>'statistika jaro 09_10'!D10</f>
        <v>471</v>
      </c>
      <c r="E23" s="156">
        <f>'statistika jaro 09_10'!E10</f>
        <v>2</v>
      </c>
      <c r="F23" s="43" t="str">
        <f>'statistika jaro 09_10'!F10</f>
        <v>135**</v>
      </c>
      <c r="G23" s="34" t="str">
        <f>'statistika jaro 09_10'!G10</f>
        <v>87**</v>
      </c>
      <c r="H23" s="27" t="str">
        <f>'statistika jaro 09_10'!H10</f>
        <v>222**</v>
      </c>
      <c r="I23" s="156" t="str">
        <f>'statistika jaro 09_10'!I10</f>
        <v>1**</v>
      </c>
      <c r="J23" s="43">
        <f>'statistika jaro 09_10'!J10</f>
        <v>311</v>
      </c>
      <c r="K23" s="34">
        <f>'statistika jaro 09_10'!K10</f>
        <v>138</v>
      </c>
      <c r="L23" s="27">
        <f>'statistika jaro 09_10'!L10</f>
        <v>449</v>
      </c>
      <c r="M23" s="156">
        <f>'statistika jaro 09_10'!M10</f>
        <v>3</v>
      </c>
      <c r="N23" s="43"/>
      <c r="O23" s="34"/>
      <c r="P23" s="27"/>
      <c r="Q23" s="156"/>
      <c r="R23" s="43">
        <f>'statistika jaro 09_10'!R10</f>
        <v>304</v>
      </c>
      <c r="S23" s="34">
        <f>'statistika jaro 09_10'!S10</f>
        <v>115</v>
      </c>
      <c r="T23" s="27">
        <f>'statistika jaro 09_10'!T10</f>
        <v>419</v>
      </c>
      <c r="U23" s="156">
        <f>'statistika jaro 09_10'!U10</f>
        <v>5</v>
      </c>
      <c r="V23" s="43" t="str">
        <f>'statistika jaro 09_10'!V10</f>
        <v>141*</v>
      </c>
      <c r="W23" s="34" t="str">
        <f>'statistika jaro 09_10'!W10</f>
        <v>72*</v>
      </c>
      <c r="X23" s="27" t="str">
        <f>'statistika jaro 09_10'!X10</f>
        <v>213*</v>
      </c>
      <c r="Y23" s="156" t="str">
        <f>'statistika jaro 09_10'!Y10</f>
        <v>4*</v>
      </c>
      <c r="Z23" s="621" t="s">
        <v>99</v>
      </c>
      <c r="AA23" s="592"/>
      <c r="AB23" s="27">
        <v>440</v>
      </c>
      <c r="AC23" s="621" t="s">
        <v>89</v>
      </c>
      <c r="AD23" s="592"/>
      <c r="AE23" s="172">
        <v>407</v>
      </c>
      <c r="AF23" s="38">
        <f>'statistika jaro 09_10'!AF10</f>
        <v>1788</v>
      </c>
      <c r="AG23" s="39">
        <f>'statistika jaro 09_10'!AG10</f>
        <v>833</v>
      </c>
      <c r="AH23" s="40">
        <f>'statistika jaro 09_10'!AH10</f>
        <v>2621</v>
      </c>
      <c r="AI23" s="41">
        <f>'statistika jaro 09_10'!AI10</f>
        <v>27</v>
      </c>
    </row>
    <row r="24" spans="1:35" s="14" customFormat="1" ht="15" customHeight="1">
      <c r="A24" s="24" t="s">
        <v>82</v>
      </c>
      <c r="B24" s="43">
        <f>'statistika jaro 09_10'!B11</f>
        <v>275</v>
      </c>
      <c r="C24" s="34">
        <f>'statistika jaro 09_10'!C11</f>
        <v>114</v>
      </c>
      <c r="D24" s="27">
        <f>'statistika jaro 09_10'!D11</f>
        <v>389</v>
      </c>
      <c r="E24" s="156">
        <f>'statistika jaro 09_10'!E11</f>
        <v>8</v>
      </c>
      <c r="F24" s="43">
        <f>'statistika jaro 09_10'!F11</f>
        <v>254</v>
      </c>
      <c r="G24" s="34">
        <f>'statistika jaro 09_10'!G11</f>
        <v>109</v>
      </c>
      <c r="H24" s="37">
        <f>'statistika jaro 09_10'!H11</f>
        <v>363</v>
      </c>
      <c r="I24" s="156">
        <f>'statistika jaro 09_10'!I11</f>
        <v>2</v>
      </c>
      <c r="J24" s="43">
        <f>'statistika jaro 09_10'!J11</f>
        <v>271</v>
      </c>
      <c r="K24" s="34">
        <f>'statistika jaro 09_10'!K11</f>
        <v>159</v>
      </c>
      <c r="L24" s="27">
        <f>'statistika jaro 09_10'!L11</f>
        <v>430</v>
      </c>
      <c r="M24" s="156">
        <f>'statistika jaro 09_10'!M11</f>
        <v>0</v>
      </c>
      <c r="N24" s="43">
        <f>'statistika jaro 09_10'!N11</f>
        <v>287</v>
      </c>
      <c r="O24" s="34">
        <f>'statistika jaro 09_10'!O11</f>
        <v>152</v>
      </c>
      <c r="P24" s="29">
        <f>'statistika jaro 09_10'!P11</f>
        <v>439</v>
      </c>
      <c r="Q24" s="156">
        <f>'statistika jaro 09_10'!Q11</f>
        <v>4</v>
      </c>
      <c r="R24" s="43">
        <f>'statistika jaro 09_10'!R11</f>
        <v>266</v>
      </c>
      <c r="S24" s="34">
        <f>'statistika jaro 09_10'!S11</f>
        <v>142</v>
      </c>
      <c r="T24" s="27">
        <f>'statistika jaro 09_10'!T11</f>
        <v>408</v>
      </c>
      <c r="U24" s="156">
        <f>'statistika jaro 09_10'!U11</f>
        <v>4</v>
      </c>
      <c r="V24" s="43">
        <f>'statistika jaro 09_10'!V11</f>
        <v>302</v>
      </c>
      <c r="W24" s="34">
        <f>'statistika jaro 09_10'!W11</f>
        <v>134</v>
      </c>
      <c r="X24" s="27">
        <f>'statistika jaro 09_10'!X11</f>
        <v>436</v>
      </c>
      <c r="Y24" s="156">
        <f>'statistika jaro 09_10'!Y11</f>
        <v>6</v>
      </c>
      <c r="Z24" s="621"/>
      <c r="AA24" s="621"/>
      <c r="AB24" s="621"/>
      <c r="AC24" s="621"/>
      <c r="AD24" s="626"/>
      <c r="AE24" s="626"/>
      <c r="AF24" s="33">
        <f>'statistika jaro 09_10'!AF11</f>
        <v>1655</v>
      </c>
      <c r="AG24" s="34">
        <f>'statistika jaro 09_10'!AG11</f>
        <v>810</v>
      </c>
      <c r="AH24" s="27">
        <f>'statistika jaro 09_10'!AH11</f>
        <v>2465</v>
      </c>
      <c r="AI24" s="35">
        <f>'statistika jaro 09_10'!AI11</f>
        <v>24</v>
      </c>
    </row>
    <row r="25" spans="1:35" ht="15" customHeight="1">
      <c r="A25" s="36" t="s">
        <v>83</v>
      </c>
      <c r="B25" s="43">
        <f>'statistika jaro 09_10'!B12</f>
        <v>307</v>
      </c>
      <c r="C25" s="34">
        <f>'statistika jaro 09_10'!C12</f>
        <v>132</v>
      </c>
      <c r="D25" s="27">
        <f>'statistika jaro 09_10'!D12</f>
        <v>439</v>
      </c>
      <c r="E25" s="156">
        <f>'statistika jaro 09_10'!E12</f>
        <v>7</v>
      </c>
      <c r="F25" s="43">
        <f>'statistika jaro 09_10'!F12</f>
        <v>296</v>
      </c>
      <c r="G25" s="34">
        <f>'statistika jaro 09_10'!G12</f>
        <v>150</v>
      </c>
      <c r="H25" s="27">
        <f>'statistika jaro 09_10'!H12</f>
        <v>446</v>
      </c>
      <c r="I25" s="156">
        <f>'statistika jaro 09_10'!I12</f>
        <v>2</v>
      </c>
      <c r="J25" s="43">
        <f>'statistika jaro 09_10'!J12</f>
        <v>276</v>
      </c>
      <c r="K25" s="34">
        <f>'statistika jaro 09_10'!K12</f>
        <v>132</v>
      </c>
      <c r="L25" s="37">
        <f>'statistika jaro 09_10'!L12</f>
        <v>408</v>
      </c>
      <c r="M25" s="156">
        <f>'statistika jaro 09_10'!M12</f>
        <v>6</v>
      </c>
      <c r="N25" s="43">
        <f>'statistika jaro 09_10'!N12</f>
        <v>305</v>
      </c>
      <c r="O25" s="34">
        <f>'statistika jaro 09_10'!O12</f>
        <v>161</v>
      </c>
      <c r="P25" s="29">
        <f>'statistika jaro 09_10'!P12</f>
        <v>466</v>
      </c>
      <c r="Q25" s="156">
        <f>'statistika jaro 09_10'!Q12</f>
        <v>4</v>
      </c>
      <c r="R25" s="43">
        <f>'statistika jaro 09_10'!R12</f>
        <v>289</v>
      </c>
      <c r="S25" s="34">
        <f>'statistika jaro 09_10'!S12</f>
        <v>136</v>
      </c>
      <c r="T25" s="27">
        <f>'statistika jaro 09_10'!T12</f>
        <v>425</v>
      </c>
      <c r="U25" s="156">
        <f>'statistika jaro 09_10'!U12</f>
        <v>4</v>
      </c>
      <c r="V25" s="43">
        <f>'statistika jaro 09_10'!V12</f>
        <v>290</v>
      </c>
      <c r="W25" s="34">
        <f>'statistika jaro 09_10'!W12</f>
        <v>150</v>
      </c>
      <c r="X25" s="27">
        <f>'statistika jaro 09_10'!X12</f>
        <v>440</v>
      </c>
      <c r="Y25" s="156">
        <f>'statistika jaro 09_10'!Y12</f>
        <v>1</v>
      </c>
      <c r="Z25" s="621"/>
      <c r="AA25" s="621"/>
      <c r="AB25" s="621"/>
      <c r="AC25" s="621"/>
      <c r="AD25" s="626"/>
      <c r="AE25" s="626"/>
      <c r="AF25" s="38">
        <f>'statistika jaro 09_10'!AF12</f>
        <v>1763</v>
      </c>
      <c r="AG25" s="39">
        <f>'statistika jaro 09_10'!AG12</f>
        <v>861</v>
      </c>
      <c r="AH25" s="40">
        <f>'statistika jaro 09_10'!AH12</f>
        <v>2624</v>
      </c>
      <c r="AI25" s="41">
        <f>'statistika jaro 09_10'!AI12</f>
        <v>24</v>
      </c>
    </row>
    <row r="26" spans="1:35" s="14" customFormat="1" ht="15" customHeight="1">
      <c r="A26" s="24" t="s">
        <v>84</v>
      </c>
      <c r="B26" s="43">
        <f>'statistika jaro 09_10'!B13</f>
        <v>299</v>
      </c>
      <c r="C26" s="34">
        <f>'statistika jaro 09_10'!C13</f>
        <v>123</v>
      </c>
      <c r="D26" s="27">
        <f>'statistika jaro 09_10'!D13</f>
        <v>422</v>
      </c>
      <c r="E26" s="156">
        <f>'statistika jaro 09_10'!E13</f>
        <v>4</v>
      </c>
      <c r="F26" s="43">
        <f>'statistika jaro 09_10'!F13</f>
        <v>295</v>
      </c>
      <c r="G26" s="34">
        <f>'statistika jaro 09_10'!G13</f>
        <v>115</v>
      </c>
      <c r="H26" s="27">
        <f>'statistika jaro 09_10'!H13</f>
        <v>410</v>
      </c>
      <c r="I26" s="156">
        <f>'statistika jaro 09_10'!I13</f>
        <v>10</v>
      </c>
      <c r="J26" s="43">
        <f>'statistika jaro 09_10'!J13</f>
        <v>287</v>
      </c>
      <c r="K26" s="34">
        <f>'statistika jaro 09_10'!K13</f>
        <v>89</v>
      </c>
      <c r="L26" s="37">
        <f>'statistika jaro 09_10'!L13</f>
        <v>376</v>
      </c>
      <c r="M26" s="156">
        <f>'statistika jaro 09_10'!M13</f>
        <v>7</v>
      </c>
      <c r="N26" s="43">
        <f>'statistika jaro 09_10'!N13</f>
        <v>289</v>
      </c>
      <c r="O26" s="34">
        <f>'statistika jaro 09_10'!O13</f>
        <v>135</v>
      </c>
      <c r="P26" s="29">
        <f>'statistika jaro 09_10'!P13</f>
        <v>424</v>
      </c>
      <c r="Q26" s="156">
        <f>'statistika jaro 09_10'!Q13</f>
        <v>2</v>
      </c>
      <c r="R26" s="43">
        <f>'statistika jaro 09_10'!R13</f>
        <v>279</v>
      </c>
      <c r="S26" s="34">
        <f>'statistika jaro 09_10'!S13</f>
        <v>116</v>
      </c>
      <c r="T26" s="27">
        <f>'statistika jaro 09_10'!T13</f>
        <v>395</v>
      </c>
      <c r="U26" s="156">
        <f>'statistika jaro 09_10'!U13</f>
        <v>4</v>
      </c>
      <c r="V26" s="43">
        <f>'statistika jaro 09_10'!V13</f>
        <v>280</v>
      </c>
      <c r="W26" s="34">
        <f>'statistika jaro 09_10'!W13</f>
        <v>116</v>
      </c>
      <c r="X26" s="27">
        <f>'statistika jaro 09_10'!X13</f>
        <v>396</v>
      </c>
      <c r="Y26" s="156">
        <f>'statistika jaro 09_10'!Y13</f>
        <v>1</v>
      </c>
      <c r="Z26" s="621"/>
      <c r="AA26" s="621"/>
      <c r="AB26" s="621"/>
      <c r="AC26" s="621"/>
      <c r="AD26" s="626"/>
      <c r="AE26" s="626"/>
      <c r="AF26" s="33">
        <f>'statistika jaro 09_10'!AF13</f>
        <v>1729</v>
      </c>
      <c r="AG26" s="34">
        <f>'statistika jaro 09_10'!AG13</f>
        <v>694</v>
      </c>
      <c r="AH26" s="27">
        <f>'statistika jaro 09_10'!AH13</f>
        <v>2423</v>
      </c>
      <c r="AI26" s="35">
        <f>'statistika jaro 09_10'!AI13</f>
        <v>28</v>
      </c>
    </row>
    <row r="27" spans="1:35" ht="15" customHeight="1">
      <c r="A27" s="36" t="s">
        <v>85</v>
      </c>
      <c r="B27" s="43">
        <f>'statistika jaro 09_10'!B14</f>
        <v>306</v>
      </c>
      <c r="C27" s="34">
        <f>'statistika jaro 09_10'!C14</f>
        <v>149</v>
      </c>
      <c r="D27" s="29">
        <f>'statistika jaro 09_10'!D14</f>
        <v>455</v>
      </c>
      <c r="E27" s="156">
        <f>'statistika jaro 09_10'!E14</f>
        <v>2</v>
      </c>
      <c r="F27" s="43">
        <f>'statistika jaro 09_10'!F14</f>
        <v>300</v>
      </c>
      <c r="G27" s="34">
        <f>'statistika jaro 09_10'!G14</f>
        <v>107</v>
      </c>
      <c r="H27" s="27">
        <f>'statistika jaro 09_10'!H14</f>
        <v>407</v>
      </c>
      <c r="I27" s="156">
        <f>'statistika jaro 09_10'!I14</f>
        <v>10</v>
      </c>
      <c r="J27" s="43">
        <f>'statistika jaro 09_10'!J14</f>
        <v>286</v>
      </c>
      <c r="K27" s="34">
        <f>'statistika jaro 09_10'!K14</f>
        <v>118</v>
      </c>
      <c r="L27" s="37">
        <f>'statistika jaro 09_10'!L14</f>
        <v>404</v>
      </c>
      <c r="M27" s="156">
        <f>'statistika jaro 09_10'!M14</f>
        <v>4</v>
      </c>
      <c r="N27" s="43">
        <f>'statistika jaro 09_10'!N14</f>
        <v>290</v>
      </c>
      <c r="O27" s="34">
        <f>'statistika jaro 09_10'!O14</f>
        <v>126</v>
      </c>
      <c r="P27" s="27">
        <f>'statistika jaro 09_10'!P14</f>
        <v>416</v>
      </c>
      <c r="Q27" s="156">
        <f>'statistika jaro 09_10'!Q14</f>
        <v>5</v>
      </c>
      <c r="R27" s="43">
        <f>'statistika jaro 09_10'!R14</f>
        <v>290</v>
      </c>
      <c r="S27" s="34">
        <f>'statistika jaro 09_10'!S14</f>
        <v>131</v>
      </c>
      <c r="T27" s="27">
        <f>'statistika jaro 09_10'!T14</f>
        <v>421</v>
      </c>
      <c r="U27" s="156">
        <f>'statistika jaro 09_10'!U14</f>
        <v>6</v>
      </c>
      <c r="V27" s="43">
        <f>'statistika jaro 09_10'!V14</f>
        <v>286</v>
      </c>
      <c r="W27" s="34">
        <f>'statistika jaro 09_10'!W14</f>
        <v>150</v>
      </c>
      <c r="X27" s="27">
        <f>'statistika jaro 09_10'!X14</f>
        <v>436</v>
      </c>
      <c r="Y27" s="156">
        <f>'statistika jaro 09_10'!Y14</f>
        <v>2</v>
      </c>
      <c r="Z27" s="621"/>
      <c r="AA27" s="621"/>
      <c r="AB27" s="621"/>
      <c r="AC27" s="621"/>
      <c r="AD27" s="621"/>
      <c r="AE27" s="621"/>
      <c r="AF27" s="38">
        <f>'statistika jaro 09_10'!AF14</f>
        <v>1758</v>
      </c>
      <c r="AG27" s="39">
        <f>'statistika jaro 09_10'!AG14</f>
        <v>781</v>
      </c>
      <c r="AH27" s="40">
        <f>'statistika jaro 09_10'!AH14</f>
        <v>2539</v>
      </c>
      <c r="AI27" s="41">
        <f>'statistika jaro 09_10'!AI14</f>
        <v>29</v>
      </c>
    </row>
    <row r="28" spans="1:35" s="14" customFormat="1" ht="15" customHeight="1">
      <c r="A28" s="24" t="s">
        <v>86</v>
      </c>
      <c r="B28" s="43">
        <f>'statistika jaro 09_10'!B15</f>
        <v>283</v>
      </c>
      <c r="C28" s="34">
        <f>'statistika jaro 09_10'!C15</f>
        <v>142</v>
      </c>
      <c r="D28" s="29">
        <f>'statistika jaro 09_10'!D15</f>
        <v>425</v>
      </c>
      <c r="E28" s="156">
        <f>'statistika jaro 09_10'!E15</f>
        <v>5</v>
      </c>
      <c r="F28" s="43"/>
      <c r="G28" s="34"/>
      <c r="H28" s="27"/>
      <c r="I28" s="156"/>
      <c r="J28" s="43" t="str">
        <f>'statistika jaro 09_10'!J15</f>
        <v>151**</v>
      </c>
      <c r="K28" s="34" t="str">
        <f>'statistika jaro 09_10'!K15</f>
        <v>61**</v>
      </c>
      <c r="L28" s="27" t="str">
        <f>'statistika jaro 09_10'!L15</f>
        <v>212**</v>
      </c>
      <c r="M28" s="156" t="str">
        <f>'statistika jaro 09_10'!M15</f>
        <v>5**</v>
      </c>
      <c r="N28" s="43">
        <f>'statistika jaro 09_10'!N15</f>
        <v>277</v>
      </c>
      <c r="O28" s="34">
        <f>'statistika jaro 09_10'!O15</f>
        <v>116</v>
      </c>
      <c r="P28" s="27">
        <f>'statistika jaro 09_10'!P15</f>
        <v>393</v>
      </c>
      <c r="Q28" s="156">
        <f>'statistika jaro 09_10'!Q15</f>
        <v>7</v>
      </c>
      <c r="R28" s="43">
        <f>'statistika jaro 09_10'!R15</f>
        <v>283</v>
      </c>
      <c r="S28" s="34">
        <f>'statistika jaro 09_10'!S15</f>
        <v>110</v>
      </c>
      <c r="T28" s="27">
        <f>'statistika jaro 09_10'!T15</f>
        <v>393</v>
      </c>
      <c r="U28" s="156">
        <f>'statistika jaro 09_10'!U15</f>
        <v>8</v>
      </c>
      <c r="V28" s="43" t="str">
        <f>'statistika jaro 09_10'!V15</f>
        <v>123*</v>
      </c>
      <c r="W28" s="34" t="str">
        <f>'statistika jaro 09_10'!W15</f>
        <v>51*</v>
      </c>
      <c r="X28" s="27" t="str">
        <f>'statistika jaro 09_10'!X15</f>
        <v>176*</v>
      </c>
      <c r="Y28" s="156" t="str">
        <f>'statistika jaro 09_10'!Y15</f>
        <v>0*</v>
      </c>
      <c r="Z28" s="621" t="s">
        <v>99</v>
      </c>
      <c r="AA28" s="592"/>
      <c r="AB28" s="27">
        <v>396</v>
      </c>
      <c r="AC28" s="621" t="s">
        <v>89</v>
      </c>
      <c r="AD28" s="592"/>
      <c r="AE28" s="172">
        <v>360</v>
      </c>
      <c r="AF28" s="33">
        <f>'statistika jaro 09_10'!AF15</f>
        <v>1652</v>
      </c>
      <c r="AG28" s="34">
        <f>'statistika jaro 09_10'!AG15</f>
        <v>703</v>
      </c>
      <c r="AH28" s="27">
        <f>'statistika jaro 09_10'!AH15</f>
        <v>2355</v>
      </c>
      <c r="AI28" s="35">
        <f>'statistika jaro 09_10'!AI15</f>
        <v>41</v>
      </c>
    </row>
    <row r="29" spans="1:35" ht="15" customHeight="1">
      <c r="A29" s="36" t="s">
        <v>88</v>
      </c>
      <c r="B29" s="43">
        <f>'statistika jaro 09_10'!B16</f>
        <v>293</v>
      </c>
      <c r="C29" s="34">
        <f>'statistika jaro 09_10'!C16</f>
        <v>139</v>
      </c>
      <c r="D29" s="27">
        <f>'statistika jaro 09_10'!D16</f>
        <v>432</v>
      </c>
      <c r="E29" s="156">
        <f>'statistika jaro 09_10'!E16</f>
        <v>5</v>
      </c>
      <c r="F29" s="43"/>
      <c r="G29" s="34"/>
      <c r="H29" s="27"/>
      <c r="I29" s="156"/>
      <c r="J29" s="43">
        <f>'statistika jaro 09_10'!J16</f>
        <v>286</v>
      </c>
      <c r="K29" s="34">
        <f>'statistika jaro 09_10'!K16</f>
        <v>116</v>
      </c>
      <c r="L29" s="37">
        <f>'statistika jaro 09_10'!L16</f>
        <v>402</v>
      </c>
      <c r="M29" s="156">
        <f>'statistika jaro 09_10'!M16</f>
        <v>4</v>
      </c>
      <c r="N29" s="43">
        <f>'statistika jaro 09_10'!N16</f>
        <v>281</v>
      </c>
      <c r="O29" s="34">
        <f>'statistika jaro 09_10'!O16</f>
        <v>162</v>
      </c>
      <c r="P29" s="27">
        <f>'statistika jaro 09_10'!P16</f>
        <v>443</v>
      </c>
      <c r="Q29" s="156">
        <f>'statistika jaro 09_10'!Q16</f>
        <v>5</v>
      </c>
      <c r="R29" s="43">
        <f>'statistika jaro 09_10'!R16</f>
        <v>276</v>
      </c>
      <c r="S29" s="34">
        <f>'statistika jaro 09_10'!S16</f>
        <v>132</v>
      </c>
      <c r="T29" s="27">
        <f>'statistika jaro 09_10'!T16</f>
        <v>408</v>
      </c>
      <c r="U29" s="156">
        <f>'statistika jaro 09_10'!U16</f>
        <v>2</v>
      </c>
      <c r="V29" s="43">
        <f>'statistika jaro 09_10'!V16</f>
        <v>286</v>
      </c>
      <c r="W29" s="34">
        <f>'statistika jaro 09_10'!W16</f>
        <v>163</v>
      </c>
      <c r="X29" s="29">
        <f>'statistika jaro 09_10'!X16</f>
        <v>449</v>
      </c>
      <c r="Y29" s="156">
        <f>'statistika jaro 09_10'!Y16</f>
        <v>0</v>
      </c>
      <c r="Z29" s="621"/>
      <c r="AA29" s="621"/>
      <c r="AB29" s="621"/>
      <c r="AC29" s="621"/>
      <c r="AD29" s="621"/>
      <c r="AE29" s="621"/>
      <c r="AF29" s="38">
        <f>'statistika jaro 09_10'!AF16</f>
        <v>1715</v>
      </c>
      <c r="AG29" s="39">
        <f>'statistika jaro 09_10'!AG16</f>
        <v>851</v>
      </c>
      <c r="AH29" s="40">
        <f>'statistika jaro 09_10'!AH16</f>
        <v>2566</v>
      </c>
      <c r="AI29" s="41">
        <f>'statistika jaro 09_10'!AI16</f>
        <v>22</v>
      </c>
    </row>
    <row r="30" spans="1:35" s="14" customFormat="1" ht="15" customHeight="1" thickBot="1">
      <c r="A30" s="165" t="s">
        <v>87</v>
      </c>
      <c r="B30" s="157">
        <f>'statistika jaro 09_10'!B17</f>
        <v>279</v>
      </c>
      <c r="C30" s="158">
        <f>'statistika jaro 09_10'!C17</f>
        <v>121</v>
      </c>
      <c r="D30" s="27">
        <f>'statistika jaro 09_10'!D17</f>
        <v>400</v>
      </c>
      <c r="E30" s="159">
        <f>'statistika jaro 09_10'!E17</f>
        <v>8</v>
      </c>
      <c r="F30" s="157"/>
      <c r="G30" s="158"/>
      <c r="H30" s="47"/>
      <c r="I30" s="159"/>
      <c r="J30" s="157">
        <f>'statistika jaro 09_10'!J17</f>
        <v>289</v>
      </c>
      <c r="K30" s="158">
        <f>'statistika jaro 09_10'!K17</f>
        <v>115</v>
      </c>
      <c r="L30" s="47">
        <f>'statistika jaro 09_10'!L17</f>
        <v>404</v>
      </c>
      <c r="M30" s="159">
        <f>'statistika jaro 09_10'!M17</f>
        <v>5</v>
      </c>
      <c r="N30" s="157">
        <f>'statistika jaro 09_10'!N17</f>
        <v>288</v>
      </c>
      <c r="O30" s="158">
        <f>'statistika jaro 09_10'!O17</f>
        <v>133</v>
      </c>
      <c r="P30" s="184">
        <f>'statistika jaro 09_10'!P17</f>
        <v>421</v>
      </c>
      <c r="Q30" s="159">
        <f>'statistika jaro 09_10'!Q17</f>
        <v>5</v>
      </c>
      <c r="R30" s="157"/>
      <c r="S30" s="158"/>
      <c r="T30" s="47"/>
      <c r="U30" s="159"/>
      <c r="V30" s="157">
        <f>'statistika jaro 09_10'!V17</f>
        <v>284</v>
      </c>
      <c r="W30" s="158">
        <f>'statistika jaro 09_10'!W17</f>
        <v>105</v>
      </c>
      <c r="X30" s="153">
        <f>'statistika jaro 09_10'!X17</f>
        <v>389</v>
      </c>
      <c r="Y30" s="159">
        <f>'statistika jaro 09_10'!Y17</f>
        <v>8</v>
      </c>
      <c r="Z30" s="621" t="s">
        <v>47</v>
      </c>
      <c r="AA30" s="592"/>
      <c r="AB30" s="27">
        <v>418</v>
      </c>
      <c r="AC30" s="621" t="s">
        <v>140</v>
      </c>
      <c r="AD30" s="592"/>
      <c r="AE30" s="27">
        <v>398</v>
      </c>
      <c r="AF30" s="166">
        <f>'statistika jaro 09_10'!AF17</f>
        <v>1701</v>
      </c>
      <c r="AG30" s="158">
        <f>'statistika jaro 09_10'!AG17</f>
        <v>729</v>
      </c>
      <c r="AH30" s="47">
        <f>'statistika jaro 09_10'!AH17</f>
        <v>2430</v>
      </c>
      <c r="AI30" s="167">
        <f>'statistika jaro 09_10'!AI17</f>
        <v>42</v>
      </c>
    </row>
    <row r="31" spans="1:35" ht="15" customHeight="1">
      <c r="A31" s="54" t="s">
        <v>21</v>
      </c>
      <c r="B31" s="55">
        <f>AVERAGE(B5:B30)</f>
        <v>295.1904761904762</v>
      </c>
      <c r="C31" s="56">
        <f aca="true" t="shared" si="7" ref="C31:AI31">AVERAGE(C5:C30)</f>
        <v>143.14285714285714</v>
      </c>
      <c r="D31" s="57">
        <f t="shared" si="7"/>
        <v>438.3333333333333</v>
      </c>
      <c r="E31" s="58">
        <f t="shared" si="7"/>
        <v>4.238095238095238</v>
      </c>
      <c r="F31" s="55">
        <f t="shared" si="7"/>
        <v>289.76190476190476</v>
      </c>
      <c r="G31" s="56">
        <f t="shared" si="7"/>
        <v>129</v>
      </c>
      <c r="H31" s="57">
        <f t="shared" si="7"/>
        <v>418.76190476190476</v>
      </c>
      <c r="I31" s="58">
        <f t="shared" si="7"/>
        <v>4.476190476190476</v>
      </c>
      <c r="J31" s="55">
        <f t="shared" si="7"/>
        <v>288.12</v>
      </c>
      <c r="K31" s="56">
        <f t="shared" si="7"/>
        <v>128.48</v>
      </c>
      <c r="L31" s="57">
        <f t="shared" si="7"/>
        <v>416.6</v>
      </c>
      <c r="M31" s="58">
        <f t="shared" si="7"/>
        <v>5.4</v>
      </c>
      <c r="N31" s="55">
        <f t="shared" si="7"/>
        <v>294.2916666666667</v>
      </c>
      <c r="O31" s="56">
        <f t="shared" si="7"/>
        <v>140.41666666666666</v>
      </c>
      <c r="P31" s="57">
        <f t="shared" si="7"/>
        <v>434.7083333333333</v>
      </c>
      <c r="Q31" s="58">
        <f t="shared" si="7"/>
        <v>3.875</v>
      </c>
      <c r="R31" s="55">
        <f t="shared" si="7"/>
        <v>287.1363636363636</v>
      </c>
      <c r="S31" s="56">
        <f t="shared" si="7"/>
        <v>117.5</v>
      </c>
      <c r="T31" s="57">
        <f t="shared" si="7"/>
        <v>415.3181818181818</v>
      </c>
      <c r="U31" s="58">
        <f t="shared" si="7"/>
        <v>4.454545454545454</v>
      </c>
      <c r="V31" s="55">
        <f t="shared" si="7"/>
        <v>287.9166666666667</v>
      </c>
      <c r="W31" s="56">
        <f t="shared" si="7"/>
        <v>138.41666666666666</v>
      </c>
      <c r="X31" s="57">
        <f t="shared" si="7"/>
        <v>426.3333333333333</v>
      </c>
      <c r="Y31" s="58">
        <f t="shared" si="7"/>
        <v>3.75</v>
      </c>
      <c r="Z31" s="568"/>
      <c r="AA31" s="569"/>
      <c r="AB31" s="569"/>
      <c r="AC31" s="568"/>
      <c r="AD31" s="569"/>
      <c r="AE31" s="569"/>
      <c r="AF31" s="59">
        <f t="shared" si="7"/>
        <v>1736.576923076923</v>
      </c>
      <c r="AG31" s="56">
        <f t="shared" si="7"/>
        <v>802.7307692307693</v>
      </c>
      <c r="AH31" s="60">
        <f>AVERAGE(AH5:AH30)</f>
        <v>2539.3076923076924</v>
      </c>
      <c r="AI31" s="61">
        <f t="shared" si="7"/>
        <v>27.692307692307693</v>
      </c>
    </row>
    <row r="32" spans="1:35" ht="15" customHeight="1">
      <c r="A32" s="62" t="s">
        <v>22</v>
      </c>
      <c r="B32" s="63">
        <f>AVERAGE(AVERAGE(B7,B9,B11,B13,B15,B17,B18,B19,B21,B23,B25,B27,B29),B5,B6,B8,B10,B12,B14,B16,B20,B22,B24,B26,B28,B30)</f>
        <v>292.4700854700855</v>
      </c>
      <c r="C32" s="64">
        <f aca="true" t="shared" si="8" ref="C32:AI32">AVERAGE(AVERAGE(C7,C9,C11,C13,C15,C17,C18,C19,C21,C23,C25,C27,C29),C5,C6,C8,C10,C12,C14,C16,C20,C22,C24,C26,C28,C30)</f>
        <v>136.87179487179486</v>
      </c>
      <c r="D32" s="65">
        <f t="shared" si="8"/>
        <v>429.3418803418803</v>
      </c>
      <c r="E32" s="66">
        <f t="shared" si="8"/>
        <v>4.760683760683761</v>
      </c>
      <c r="F32" s="63">
        <f t="shared" si="8"/>
        <v>286.65289256198344</v>
      </c>
      <c r="G32" s="64">
        <f t="shared" si="8"/>
        <v>123.54545454545455</v>
      </c>
      <c r="H32" s="65">
        <f t="shared" si="8"/>
        <v>410.198347107438</v>
      </c>
      <c r="I32" s="66">
        <f t="shared" si="8"/>
        <v>5.1570247933884295</v>
      </c>
      <c r="J32" s="63">
        <f t="shared" si="8"/>
        <v>287.02366863905326</v>
      </c>
      <c r="K32" s="64">
        <f t="shared" si="8"/>
        <v>127.57396449704143</v>
      </c>
      <c r="L32" s="65">
        <f t="shared" si="8"/>
        <v>414.59763313609466</v>
      </c>
      <c r="M32" s="66">
        <f t="shared" si="8"/>
        <v>5.840236686390532</v>
      </c>
      <c r="N32" s="63">
        <f t="shared" si="8"/>
        <v>291.36538461538464</v>
      </c>
      <c r="O32" s="64">
        <f t="shared" si="8"/>
        <v>135.26923076923077</v>
      </c>
      <c r="P32" s="65">
        <f t="shared" si="8"/>
        <v>426.63461538461536</v>
      </c>
      <c r="Q32" s="66">
        <f t="shared" si="8"/>
        <v>4.1923076923076925</v>
      </c>
      <c r="R32" s="63">
        <f t="shared" si="8"/>
        <v>285.9621212121212</v>
      </c>
      <c r="S32" s="64">
        <f t="shared" si="8"/>
        <v>116.37179487179486</v>
      </c>
      <c r="T32" s="65">
        <f t="shared" si="8"/>
        <v>412.9318181818182</v>
      </c>
      <c r="U32" s="66">
        <f t="shared" si="8"/>
        <v>4.757575757575758</v>
      </c>
      <c r="V32" s="63">
        <f t="shared" si="8"/>
        <v>284.25</v>
      </c>
      <c r="W32" s="64">
        <f t="shared" si="8"/>
        <v>136.30128205128204</v>
      </c>
      <c r="X32" s="65">
        <f t="shared" si="8"/>
        <v>420.5512820512821</v>
      </c>
      <c r="Y32" s="66">
        <f t="shared" si="8"/>
        <v>4.314102564102564</v>
      </c>
      <c r="Z32" s="570"/>
      <c r="AA32" s="571"/>
      <c r="AB32" s="571"/>
      <c r="AC32" s="570"/>
      <c r="AD32" s="571"/>
      <c r="AE32" s="571"/>
      <c r="AF32" s="67">
        <f t="shared" si="8"/>
        <v>1718.1483516483515</v>
      </c>
      <c r="AG32" s="64">
        <f t="shared" si="8"/>
        <v>781.2692307692307</v>
      </c>
      <c r="AH32" s="68">
        <f t="shared" si="8"/>
        <v>2499.4175824175827</v>
      </c>
      <c r="AI32" s="69">
        <f t="shared" si="8"/>
        <v>30.46153846153846</v>
      </c>
    </row>
    <row r="33" spans="1:35" ht="15" customHeight="1">
      <c r="A33" s="70" t="s">
        <v>23</v>
      </c>
      <c r="B33" s="71">
        <f>AVERAGE(B7,B9,B11,B13,B15,B17,B18,B19,B21,B23,B25,B27,B29)</f>
        <v>297.2307692307692</v>
      </c>
      <c r="C33" s="72">
        <f aca="true" t="shared" si="9" ref="C33:AI33">AVERAGE(C7,C9,C11,C13,C15,C17,C18,C19,C21,C23,C25,C27,C29)</f>
        <v>147.84615384615384</v>
      </c>
      <c r="D33" s="73">
        <f t="shared" si="9"/>
        <v>445.0769230769231</v>
      </c>
      <c r="E33" s="74">
        <f t="shared" si="9"/>
        <v>3.8461538461538463</v>
      </c>
      <c r="F33" s="71">
        <f t="shared" si="9"/>
        <v>293.1818181818182</v>
      </c>
      <c r="G33" s="72">
        <f t="shared" si="9"/>
        <v>135</v>
      </c>
      <c r="H33" s="73">
        <f t="shared" si="9"/>
        <v>428.1818181818182</v>
      </c>
      <c r="I33" s="74">
        <f t="shared" si="9"/>
        <v>3.727272727272727</v>
      </c>
      <c r="J33" s="71">
        <f t="shared" si="9"/>
        <v>289.3076923076923</v>
      </c>
      <c r="K33" s="72">
        <f t="shared" si="9"/>
        <v>129.46153846153845</v>
      </c>
      <c r="L33" s="73">
        <f t="shared" si="9"/>
        <v>418.7692307692308</v>
      </c>
      <c r="M33" s="74">
        <f t="shared" si="9"/>
        <v>4.923076923076923</v>
      </c>
      <c r="N33" s="71">
        <f t="shared" si="9"/>
        <v>297.75</v>
      </c>
      <c r="O33" s="72">
        <f t="shared" si="9"/>
        <v>146.5</v>
      </c>
      <c r="P33" s="73">
        <f t="shared" si="9"/>
        <v>444.25</v>
      </c>
      <c r="Q33" s="74">
        <f t="shared" si="9"/>
        <v>3.5</v>
      </c>
      <c r="R33" s="71">
        <f t="shared" si="9"/>
        <v>288.54545454545456</v>
      </c>
      <c r="S33" s="72">
        <f t="shared" si="9"/>
        <v>118.83333333333333</v>
      </c>
      <c r="T33" s="73">
        <f t="shared" si="9"/>
        <v>418.1818181818182</v>
      </c>
      <c r="U33" s="74">
        <f t="shared" si="9"/>
        <v>4.090909090909091</v>
      </c>
      <c r="V33" s="71">
        <f t="shared" si="9"/>
        <v>292.25</v>
      </c>
      <c r="W33" s="72">
        <f t="shared" si="9"/>
        <v>140.91666666666666</v>
      </c>
      <c r="X33" s="73">
        <f t="shared" si="9"/>
        <v>433.1666666666667</v>
      </c>
      <c r="Y33" s="74">
        <f t="shared" si="9"/>
        <v>3.0833333333333335</v>
      </c>
      <c r="Z33" s="570"/>
      <c r="AA33" s="571"/>
      <c r="AB33" s="571"/>
      <c r="AC33" s="570"/>
      <c r="AD33" s="571"/>
      <c r="AE33" s="571"/>
      <c r="AF33" s="75">
        <f t="shared" si="9"/>
        <v>1758.076923076923</v>
      </c>
      <c r="AG33" s="72">
        <f t="shared" si="9"/>
        <v>827.7692307692307</v>
      </c>
      <c r="AH33" s="76">
        <f t="shared" si="9"/>
        <v>2585.846153846154</v>
      </c>
      <c r="AI33" s="77">
        <f t="shared" si="9"/>
        <v>24.46153846153846</v>
      </c>
    </row>
    <row r="34" spans="1:35" ht="15" customHeight="1" thickBot="1">
      <c r="A34" s="78" t="s">
        <v>58</v>
      </c>
      <c r="B34" s="79">
        <f>AVERAGE(B5:B6,B8,B10,B12,B14,B16,B20,B22,B24,B26,B28,B30)</f>
        <v>291.875</v>
      </c>
      <c r="C34" s="80">
        <f aca="true" t="shared" si="10" ref="C34:AI34">AVERAGE(C5:C6,C8,C10,C12,C14,C16,C20,C22,C24,C26,C28,C30)</f>
        <v>135.5</v>
      </c>
      <c r="D34" s="81">
        <f t="shared" si="10"/>
        <v>427.375</v>
      </c>
      <c r="E34" s="82">
        <f t="shared" si="10"/>
        <v>4.875</v>
      </c>
      <c r="F34" s="79">
        <f t="shared" si="10"/>
        <v>286</v>
      </c>
      <c r="G34" s="80">
        <f t="shared" si="10"/>
        <v>122.4</v>
      </c>
      <c r="H34" s="81">
        <f t="shared" si="10"/>
        <v>408.4</v>
      </c>
      <c r="I34" s="82">
        <f t="shared" si="10"/>
        <v>5.3</v>
      </c>
      <c r="J34" s="79">
        <f t="shared" si="10"/>
        <v>286.8333333333333</v>
      </c>
      <c r="K34" s="80">
        <f t="shared" si="10"/>
        <v>127.41666666666667</v>
      </c>
      <c r="L34" s="81">
        <f t="shared" si="10"/>
        <v>414.25</v>
      </c>
      <c r="M34" s="82">
        <f t="shared" si="10"/>
        <v>5.916666666666667</v>
      </c>
      <c r="N34" s="79">
        <f t="shared" si="10"/>
        <v>290.8333333333333</v>
      </c>
      <c r="O34" s="80">
        <f t="shared" si="10"/>
        <v>134.33333333333334</v>
      </c>
      <c r="P34" s="81">
        <f t="shared" si="10"/>
        <v>425.1666666666667</v>
      </c>
      <c r="Q34" s="82">
        <f t="shared" si="10"/>
        <v>4.25</v>
      </c>
      <c r="R34" s="83">
        <f t="shared" si="10"/>
        <v>285.72727272727275</v>
      </c>
      <c r="S34" s="84">
        <f t="shared" si="10"/>
        <v>116.16666666666667</v>
      </c>
      <c r="T34" s="85">
        <f t="shared" si="10"/>
        <v>412.45454545454544</v>
      </c>
      <c r="U34" s="86">
        <f t="shared" si="10"/>
        <v>4.818181818181818</v>
      </c>
      <c r="V34" s="79">
        <f t="shared" si="10"/>
        <v>283.5833333333333</v>
      </c>
      <c r="W34" s="80">
        <f t="shared" si="10"/>
        <v>135.91666666666666</v>
      </c>
      <c r="X34" s="81">
        <f t="shared" si="10"/>
        <v>419.5</v>
      </c>
      <c r="Y34" s="82">
        <f t="shared" si="10"/>
        <v>4.416666666666667</v>
      </c>
      <c r="Z34" s="570"/>
      <c r="AA34" s="571"/>
      <c r="AB34" s="571"/>
      <c r="AC34" s="570"/>
      <c r="AD34" s="571"/>
      <c r="AE34" s="571"/>
      <c r="AF34" s="87">
        <f t="shared" si="10"/>
        <v>1715.076923076923</v>
      </c>
      <c r="AG34" s="80">
        <f t="shared" si="10"/>
        <v>777.6923076923077</v>
      </c>
      <c r="AH34" s="88">
        <f t="shared" si="10"/>
        <v>2492.769230769231</v>
      </c>
      <c r="AI34" s="89">
        <f t="shared" si="10"/>
        <v>30.923076923076923</v>
      </c>
    </row>
    <row r="35" spans="1:35" ht="15" customHeight="1" thickTop="1">
      <c r="A35" s="90" t="s">
        <v>62</v>
      </c>
      <c r="B35" s="611" t="s">
        <v>109</v>
      </c>
      <c r="C35" s="595"/>
      <c r="D35" s="595"/>
      <c r="E35" s="596"/>
      <c r="F35" s="611" t="s">
        <v>53</v>
      </c>
      <c r="G35" s="595"/>
      <c r="H35" s="595"/>
      <c r="I35" s="596"/>
      <c r="J35" s="611" t="s">
        <v>53</v>
      </c>
      <c r="K35" s="595"/>
      <c r="L35" s="595"/>
      <c r="M35" s="596"/>
      <c r="N35" s="611" t="s">
        <v>141</v>
      </c>
      <c r="O35" s="595"/>
      <c r="P35" s="595"/>
      <c r="Q35" s="596"/>
      <c r="R35" s="629" t="s">
        <v>54</v>
      </c>
      <c r="S35" s="595"/>
      <c r="T35" s="595"/>
      <c r="U35" s="596"/>
      <c r="V35" s="594" t="s">
        <v>70</v>
      </c>
      <c r="W35" s="595"/>
      <c r="X35" s="595"/>
      <c r="Y35" s="596"/>
      <c r="Z35" s="570"/>
      <c r="AA35" s="571"/>
      <c r="AB35" s="571"/>
      <c r="AC35" s="570"/>
      <c r="AD35" s="571"/>
      <c r="AE35" s="571"/>
      <c r="AF35" s="574"/>
      <c r="AG35" s="575"/>
      <c r="AH35" s="575"/>
      <c r="AI35" s="576"/>
    </row>
    <row r="36" spans="1:35" ht="15" customHeight="1" thickBot="1">
      <c r="A36" s="91" t="s">
        <v>63</v>
      </c>
      <c r="B36" s="630"/>
      <c r="C36" s="524"/>
      <c r="D36" s="524"/>
      <c r="E36" s="525"/>
      <c r="F36" s="589" t="s">
        <v>57</v>
      </c>
      <c r="G36" s="524"/>
      <c r="H36" s="524"/>
      <c r="I36" s="525"/>
      <c r="J36" s="589" t="s">
        <v>109</v>
      </c>
      <c r="K36" s="524"/>
      <c r="L36" s="524"/>
      <c r="M36" s="525"/>
      <c r="N36" s="630"/>
      <c r="O36" s="524"/>
      <c r="P36" s="524"/>
      <c r="Q36" s="525"/>
      <c r="R36" s="589" t="s">
        <v>91</v>
      </c>
      <c r="S36" s="524"/>
      <c r="T36" s="524"/>
      <c r="U36" s="525"/>
      <c r="V36" s="523" t="s">
        <v>70</v>
      </c>
      <c r="W36" s="524"/>
      <c r="X36" s="524"/>
      <c r="Y36" s="525"/>
      <c r="Z36" s="570"/>
      <c r="AA36" s="571"/>
      <c r="AB36" s="571"/>
      <c r="AC36" s="570"/>
      <c r="AD36" s="571"/>
      <c r="AE36" s="571"/>
      <c r="AF36" s="577"/>
      <c r="AG36" s="578"/>
      <c r="AH36" s="578"/>
      <c r="AI36" s="579"/>
    </row>
    <row r="37" spans="1:35" ht="15" customHeight="1">
      <c r="A37" s="54" t="s">
        <v>24</v>
      </c>
      <c r="B37" s="599" t="s">
        <v>145</v>
      </c>
      <c r="C37" s="600"/>
      <c r="D37" s="600"/>
      <c r="E37" s="601"/>
      <c r="F37" s="599" t="s">
        <v>116</v>
      </c>
      <c r="G37" s="600"/>
      <c r="H37" s="600"/>
      <c r="I37" s="601"/>
      <c r="J37" s="599" t="s">
        <v>147</v>
      </c>
      <c r="K37" s="600"/>
      <c r="L37" s="600"/>
      <c r="M37" s="601"/>
      <c r="N37" s="599" t="s">
        <v>148</v>
      </c>
      <c r="O37" s="600"/>
      <c r="P37" s="600"/>
      <c r="Q37" s="601"/>
      <c r="R37" s="599" t="s">
        <v>133</v>
      </c>
      <c r="S37" s="600"/>
      <c r="T37" s="600"/>
      <c r="U37" s="601"/>
      <c r="V37" s="602" t="s">
        <v>149</v>
      </c>
      <c r="W37" s="600"/>
      <c r="X37" s="600"/>
      <c r="Y37" s="601"/>
      <c r="Z37" s="570"/>
      <c r="AA37" s="571"/>
      <c r="AB37" s="571"/>
      <c r="AC37" s="570"/>
      <c r="AD37" s="571"/>
      <c r="AE37" s="571"/>
      <c r="AF37" s="577"/>
      <c r="AG37" s="578"/>
      <c r="AH37" s="578"/>
      <c r="AI37" s="579"/>
    </row>
    <row r="38" spans="1:35" ht="15" customHeight="1">
      <c r="A38" s="62" t="s">
        <v>25</v>
      </c>
      <c r="B38" s="603" t="s">
        <v>74</v>
      </c>
      <c r="C38" s="604"/>
      <c r="D38" s="604"/>
      <c r="E38" s="605"/>
      <c r="F38" s="603" t="s">
        <v>117</v>
      </c>
      <c r="G38" s="604"/>
      <c r="H38" s="604"/>
      <c r="I38" s="605"/>
      <c r="J38" s="603" t="s">
        <v>72</v>
      </c>
      <c r="K38" s="604"/>
      <c r="L38" s="604"/>
      <c r="M38" s="605"/>
      <c r="N38" s="603" t="s">
        <v>132</v>
      </c>
      <c r="O38" s="604"/>
      <c r="P38" s="604"/>
      <c r="Q38" s="605"/>
      <c r="R38" s="603" t="s">
        <v>134</v>
      </c>
      <c r="S38" s="604"/>
      <c r="T38" s="604"/>
      <c r="U38" s="605"/>
      <c r="V38" s="606" t="s">
        <v>132</v>
      </c>
      <c r="W38" s="604"/>
      <c r="X38" s="604"/>
      <c r="Y38" s="605"/>
      <c r="Z38" s="570"/>
      <c r="AA38" s="571"/>
      <c r="AB38" s="571"/>
      <c r="AC38" s="570"/>
      <c r="AD38" s="571"/>
      <c r="AE38" s="571"/>
      <c r="AF38" s="577"/>
      <c r="AG38" s="578"/>
      <c r="AH38" s="578"/>
      <c r="AI38" s="579"/>
    </row>
    <row r="39" spans="1:35" ht="15" customHeight="1" thickBot="1">
      <c r="A39" s="92" t="s">
        <v>59</v>
      </c>
      <c r="B39" s="607" t="s">
        <v>146</v>
      </c>
      <c r="C39" s="608"/>
      <c r="D39" s="608"/>
      <c r="E39" s="609"/>
      <c r="F39" s="607" t="s">
        <v>110</v>
      </c>
      <c r="G39" s="608"/>
      <c r="H39" s="608"/>
      <c r="I39" s="609"/>
      <c r="J39" s="607" t="s">
        <v>66</v>
      </c>
      <c r="K39" s="608"/>
      <c r="L39" s="608"/>
      <c r="M39" s="609"/>
      <c r="N39" s="607" t="s">
        <v>129</v>
      </c>
      <c r="O39" s="608"/>
      <c r="P39" s="608"/>
      <c r="Q39" s="609"/>
      <c r="R39" s="607" t="s">
        <v>107</v>
      </c>
      <c r="S39" s="608"/>
      <c r="T39" s="608"/>
      <c r="U39" s="609"/>
      <c r="V39" s="610" t="s">
        <v>143</v>
      </c>
      <c r="W39" s="608"/>
      <c r="X39" s="608"/>
      <c r="Y39" s="609"/>
      <c r="Z39" s="570"/>
      <c r="AA39" s="571"/>
      <c r="AB39" s="571"/>
      <c r="AC39" s="570"/>
      <c r="AD39" s="571"/>
      <c r="AE39" s="571"/>
      <c r="AF39" s="577"/>
      <c r="AG39" s="578"/>
      <c r="AH39" s="578"/>
      <c r="AI39" s="579"/>
    </row>
    <row r="40" spans="1:35" ht="15" customHeight="1">
      <c r="A40" s="54" t="s">
        <v>39</v>
      </c>
      <c r="B40" s="567" t="s">
        <v>54</v>
      </c>
      <c r="C40" s="521"/>
      <c r="D40" s="521"/>
      <c r="E40" s="522"/>
      <c r="F40" s="567" t="s">
        <v>57</v>
      </c>
      <c r="G40" s="521"/>
      <c r="H40" s="521"/>
      <c r="I40" s="522"/>
      <c r="J40" s="567" t="s">
        <v>55</v>
      </c>
      <c r="K40" s="521"/>
      <c r="L40" s="521"/>
      <c r="M40" s="522"/>
      <c r="N40" s="567" t="s">
        <v>57</v>
      </c>
      <c r="O40" s="521"/>
      <c r="P40" s="521"/>
      <c r="Q40" s="522"/>
      <c r="R40" s="567" t="s">
        <v>55</v>
      </c>
      <c r="S40" s="521"/>
      <c r="T40" s="521"/>
      <c r="U40" s="522"/>
      <c r="V40" s="520" t="s">
        <v>57</v>
      </c>
      <c r="W40" s="521"/>
      <c r="X40" s="521"/>
      <c r="Y40" s="522"/>
      <c r="Z40" s="570"/>
      <c r="AA40" s="571"/>
      <c r="AB40" s="571"/>
      <c r="AC40" s="570"/>
      <c r="AD40" s="571"/>
      <c r="AE40" s="571"/>
      <c r="AF40" s="577"/>
      <c r="AG40" s="578"/>
      <c r="AH40" s="578"/>
      <c r="AI40" s="579"/>
    </row>
    <row r="41" spans="1:35" ht="15" customHeight="1" thickBot="1">
      <c r="A41" s="92" t="s">
        <v>40</v>
      </c>
      <c r="B41" s="589" t="s">
        <v>53</v>
      </c>
      <c r="C41" s="524"/>
      <c r="D41" s="524"/>
      <c r="E41" s="525"/>
      <c r="F41" s="589" t="s">
        <v>57</v>
      </c>
      <c r="G41" s="524"/>
      <c r="H41" s="524"/>
      <c r="I41" s="525"/>
      <c r="J41" s="589" t="s">
        <v>55</v>
      </c>
      <c r="K41" s="524"/>
      <c r="L41" s="524"/>
      <c r="M41" s="525"/>
      <c r="N41" s="589" t="s">
        <v>57</v>
      </c>
      <c r="O41" s="524"/>
      <c r="P41" s="524"/>
      <c r="Q41" s="525"/>
      <c r="R41" s="589" t="s">
        <v>55</v>
      </c>
      <c r="S41" s="524"/>
      <c r="T41" s="524"/>
      <c r="U41" s="525"/>
      <c r="V41" s="523" t="s">
        <v>54</v>
      </c>
      <c r="W41" s="524"/>
      <c r="X41" s="524"/>
      <c r="Y41" s="525"/>
      <c r="Z41" s="570"/>
      <c r="AA41" s="571"/>
      <c r="AB41" s="571"/>
      <c r="AC41" s="570"/>
      <c r="AD41" s="571"/>
      <c r="AE41" s="571"/>
      <c r="AF41" s="577"/>
      <c r="AG41" s="578"/>
      <c r="AH41" s="578"/>
      <c r="AI41" s="579"/>
    </row>
    <row r="42" spans="1:35" ht="15" customHeight="1">
      <c r="A42" s="54" t="s">
        <v>41</v>
      </c>
      <c r="B42" s="567" t="s">
        <v>54</v>
      </c>
      <c r="C42" s="521"/>
      <c r="D42" s="521"/>
      <c r="E42" s="522"/>
      <c r="F42" s="567" t="s">
        <v>70</v>
      </c>
      <c r="G42" s="521"/>
      <c r="H42" s="521"/>
      <c r="I42" s="522"/>
      <c r="J42" s="567" t="s">
        <v>91</v>
      </c>
      <c r="K42" s="521"/>
      <c r="L42" s="521"/>
      <c r="M42" s="522"/>
      <c r="N42" s="567" t="s">
        <v>112</v>
      </c>
      <c r="O42" s="521"/>
      <c r="P42" s="521"/>
      <c r="Q42" s="522"/>
      <c r="R42" s="567" t="s">
        <v>54</v>
      </c>
      <c r="S42" s="521"/>
      <c r="T42" s="521"/>
      <c r="U42" s="522"/>
      <c r="V42" s="520" t="s">
        <v>57</v>
      </c>
      <c r="W42" s="521"/>
      <c r="X42" s="521"/>
      <c r="Y42" s="522"/>
      <c r="Z42" s="570"/>
      <c r="AA42" s="571"/>
      <c r="AB42" s="571"/>
      <c r="AC42" s="570"/>
      <c r="AD42" s="571"/>
      <c r="AE42" s="571"/>
      <c r="AF42" s="577"/>
      <c r="AG42" s="578"/>
      <c r="AH42" s="578"/>
      <c r="AI42" s="579"/>
    </row>
    <row r="43" spans="1:35" ht="15" customHeight="1" thickBot="1">
      <c r="A43" s="93" t="s">
        <v>42</v>
      </c>
      <c r="B43" s="566" t="s">
        <v>54</v>
      </c>
      <c r="C43" s="527"/>
      <c r="D43" s="527"/>
      <c r="E43" s="528"/>
      <c r="F43" s="566" t="s">
        <v>55</v>
      </c>
      <c r="G43" s="527"/>
      <c r="H43" s="527"/>
      <c r="I43" s="528"/>
      <c r="J43" s="566" t="s">
        <v>91</v>
      </c>
      <c r="K43" s="527"/>
      <c r="L43" s="527"/>
      <c r="M43" s="528"/>
      <c r="N43" s="566" t="s">
        <v>112</v>
      </c>
      <c r="O43" s="527"/>
      <c r="P43" s="527"/>
      <c r="Q43" s="528"/>
      <c r="R43" s="566" t="s">
        <v>54</v>
      </c>
      <c r="S43" s="527"/>
      <c r="T43" s="527"/>
      <c r="U43" s="528"/>
      <c r="V43" s="526" t="s">
        <v>57</v>
      </c>
      <c r="W43" s="527"/>
      <c r="X43" s="527"/>
      <c r="Y43" s="528"/>
      <c r="Z43" s="570"/>
      <c r="AA43" s="571"/>
      <c r="AB43" s="571"/>
      <c r="AC43" s="570"/>
      <c r="AD43" s="571"/>
      <c r="AE43" s="571"/>
      <c r="AF43" s="580"/>
      <c r="AG43" s="581"/>
      <c r="AH43" s="581"/>
      <c r="AI43" s="582"/>
    </row>
    <row r="44" spans="1:35" ht="15" customHeight="1" thickTop="1">
      <c r="A44" s="94" t="s">
        <v>26</v>
      </c>
      <c r="B44" s="95">
        <f>MAX(B5:B30)</f>
        <v>318</v>
      </c>
      <c r="C44" s="96">
        <f>MAX(C5:C30)</f>
        <v>178</v>
      </c>
      <c r="D44" s="102">
        <f>MAX(D5:D30)</f>
        <v>474</v>
      </c>
      <c r="E44" s="98">
        <f>MAX(E5:E30)</f>
        <v>8</v>
      </c>
      <c r="F44" s="99">
        <f aca="true" t="shared" si="11" ref="F44:Y44">MAX(F5:F30)</f>
        <v>309</v>
      </c>
      <c r="G44" s="96">
        <f t="shared" si="11"/>
        <v>171</v>
      </c>
      <c r="H44" s="97">
        <f t="shared" si="11"/>
        <v>455</v>
      </c>
      <c r="I44" s="179">
        <f t="shared" si="11"/>
        <v>10</v>
      </c>
      <c r="J44" s="99">
        <f t="shared" si="11"/>
        <v>311</v>
      </c>
      <c r="K44" s="96">
        <f t="shared" si="11"/>
        <v>168</v>
      </c>
      <c r="L44" s="97">
        <f t="shared" si="11"/>
        <v>450</v>
      </c>
      <c r="M44" s="100">
        <f t="shared" si="11"/>
        <v>10</v>
      </c>
      <c r="N44" s="99">
        <f t="shared" si="11"/>
        <v>314</v>
      </c>
      <c r="O44" s="96">
        <f t="shared" si="11"/>
        <v>176</v>
      </c>
      <c r="P44" s="97">
        <f t="shared" si="11"/>
        <v>469</v>
      </c>
      <c r="Q44" s="98">
        <f t="shared" si="11"/>
        <v>7</v>
      </c>
      <c r="R44" s="103">
        <f t="shared" si="11"/>
        <v>322</v>
      </c>
      <c r="S44" s="96">
        <f t="shared" si="11"/>
        <v>155</v>
      </c>
      <c r="T44" s="97">
        <f t="shared" si="11"/>
        <v>456</v>
      </c>
      <c r="U44" s="100">
        <f t="shared" si="11"/>
        <v>10</v>
      </c>
      <c r="V44" s="99">
        <f t="shared" si="11"/>
        <v>306</v>
      </c>
      <c r="W44" s="101">
        <f t="shared" si="11"/>
        <v>184</v>
      </c>
      <c r="X44" s="97">
        <f t="shared" si="11"/>
        <v>461</v>
      </c>
      <c r="Y44" s="98">
        <f t="shared" si="11"/>
        <v>8</v>
      </c>
      <c r="Z44" s="570"/>
      <c r="AA44" s="571"/>
      <c r="AB44" s="571"/>
      <c r="AC44" s="570"/>
      <c r="AD44" s="571"/>
      <c r="AE44" s="571"/>
      <c r="AF44" s="104">
        <f>MAX(AF5:AF30)</f>
        <v>1788</v>
      </c>
      <c r="AG44" s="105">
        <f>MAX(AG5:AG30)</f>
        <v>965</v>
      </c>
      <c r="AH44" s="106">
        <f>MAX(AH5:AH30)</f>
        <v>2694</v>
      </c>
      <c r="AI44" s="107">
        <f>MAX(AI5:AI30)</f>
        <v>42</v>
      </c>
    </row>
    <row r="45" spans="1:35" ht="15" customHeight="1">
      <c r="A45" s="108" t="s">
        <v>27</v>
      </c>
      <c r="B45" s="109">
        <f>MIN(B5:B30)</f>
        <v>275</v>
      </c>
      <c r="C45" s="110">
        <f aca="true" t="shared" si="12" ref="C45:AI45">MIN(C5:C30)</f>
        <v>114</v>
      </c>
      <c r="D45" s="111">
        <f t="shared" si="12"/>
        <v>389</v>
      </c>
      <c r="E45" s="112">
        <f t="shared" si="12"/>
        <v>2</v>
      </c>
      <c r="F45" s="180">
        <f t="shared" si="12"/>
        <v>254</v>
      </c>
      <c r="G45" s="110">
        <f t="shared" si="12"/>
        <v>104</v>
      </c>
      <c r="H45" s="181">
        <f t="shared" si="12"/>
        <v>363</v>
      </c>
      <c r="I45" s="112">
        <f t="shared" si="12"/>
        <v>1</v>
      </c>
      <c r="J45" s="113">
        <f t="shared" si="12"/>
        <v>271</v>
      </c>
      <c r="K45" s="182">
        <f t="shared" si="12"/>
        <v>89</v>
      </c>
      <c r="L45" s="111">
        <f t="shared" si="12"/>
        <v>376</v>
      </c>
      <c r="M45" s="115">
        <f t="shared" si="12"/>
        <v>0</v>
      </c>
      <c r="N45" s="113">
        <f t="shared" si="12"/>
        <v>277</v>
      </c>
      <c r="O45" s="110">
        <f t="shared" si="12"/>
        <v>116</v>
      </c>
      <c r="P45" s="111">
        <f t="shared" si="12"/>
        <v>393</v>
      </c>
      <c r="Q45" s="112">
        <f t="shared" si="12"/>
        <v>1</v>
      </c>
      <c r="R45" s="113">
        <f t="shared" si="12"/>
        <v>265</v>
      </c>
      <c r="S45" s="110">
        <f t="shared" si="12"/>
        <v>0</v>
      </c>
      <c r="T45" s="111">
        <f t="shared" si="12"/>
        <v>381</v>
      </c>
      <c r="U45" s="112">
        <f t="shared" si="12"/>
        <v>1</v>
      </c>
      <c r="V45" s="113">
        <f t="shared" si="12"/>
        <v>259</v>
      </c>
      <c r="W45" s="110">
        <f t="shared" si="12"/>
        <v>105</v>
      </c>
      <c r="X45" s="111">
        <f t="shared" si="12"/>
        <v>387</v>
      </c>
      <c r="Y45" s="115">
        <f t="shared" si="12"/>
        <v>0</v>
      </c>
      <c r="Z45" s="570"/>
      <c r="AA45" s="571"/>
      <c r="AB45" s="571"/>
      <c r="AC45" s="570"/>
      <c r="AD45" s="571"/>
      <c r="AE45" s="571"/>
      <c r="AF45" s="118">
        <f t="shared" si="12"/>
        <v>1652</v>
      </c>
      <c r="AG45" s="119">
        <f t="shared" si="12"/>
        <v>679</v>
      </c>
      <c r="AH45" s="120">
        <f t="shared" si="12"/>
        <v>2355</v>
      </c>
      <c r="AI45" s="121">
        <f t="shared" si="12"/>
        <v>15</v>
      </c>
    </row>
    <row r="46" spans="1:35" ht="15" customHeight="1" thickBot="1">
      <c r="A46" s="92" t="s">
        <v>28</v>
      </c>
      <c r="B46" s="122">
        <f>SUM(B44-B45)</f>
        <v>43</v>
      </c>
      <c r="C46" s="123">
        <f aca="true" t="shared" si="13" ref="C46:U46">SUM(C44-C45)</f>
        <v>64</v>
      </c>
      <c r="D46" s="123">
        <f t="shared" si="13"/>
        <v>85</v>
      </c>
      <c r="E46" s="124">
        <f t="shared" si="13"/>
        <v>6</v>
      </c>
      <c r="F46" s="125">
        <f t="shared" si="13"/>
        <v>55</v>
      </c>
      <c r="G46" s="123">
        <f t="shared" si="13"/>
        <v>67</v>
      </c>
      <c r="H46" s="123">
        <f t="shared" si="13"/>
        <v>92</v>
      </c>
      <c r="I46" s="124">
        <f t="shared" si="13"/>
        <v>9</v>
      </c>
      <c r="J46" s="125">
        <f t="shared" si="13"/>
        <v>40</v>
      </c>
      <c r="K46" s="123">
        <f t="shared" si="13"/>
        <v>79</v>
      </c>
      <c r="L46" s="123">
        <f t="shared" si="13"/>
        <v>74</v>
      </c>
      <c r="M46" s="124">
        <f t="shared" si="13"/>
        <v>10</v>
      </c>
      <c r="N46" s="125">
        <f t="shared" si="13"/>
        <v>37</v>
      </c>
      <c r="O46" s="123">
        <f t="shared" si="13"/>
        <v>60</v>
      </c>
      <c r="P46" s="123">
        <f t="shared" si="13"/>
        <v>76</v>
      </c>
      <c r="Q46" s="124">
        <f t="shared" si="13"/>
        <v>6</v>
      </c>
      <c r="R46" s="125">
        <f t="shared" si="13"/>
        <v>57</v>
      </c>
      <c r="S46" s="123">
        <f t="shared" si="13"/>
        <v>155</v>
      </c>
      <c r="T46" s="123">
        <f t="shared" si="13"/>
        <v>75</v>
      </c>
      <c r="U46" s="124">
        <f t="shared" si="13"/>
        <v>9</v>
      </c>
      <c r="V46" s="125">
        <f>SUM(V44-V45)</f>
        <v>47</v>
      </c>
      <c r="W46" s="123">
        <f>SUM(W44-W45)</f>
        <v>79</v>
      </c>
      <c r="X46" s="123">
        <f>SUM(X44-X45)</f>
        <v>74</v>
      </c>
      <c r="Y46" s="124">
        <f>SUM(Y44-Y45)</f>
        <v>8</v>
      </c>
      <c r="Z46" s="570"/>
      <c r="AA46" s="571"/>
      <c r="AB46" s="571"/>
      <c r="AC46" s="570"/>
      <c r="AD46" s="571"/>
      <c r="AE46" s="571"/>
      <c r="AF46" s="126">
        <f>SUM(AF44-AF45)</f>
        <v>136</v>
      </c>
      <c r="AG46" s="127">
        <f>SUM(AG44-AG45)</f>
        <v>286</v>
      </c>
      <c r="AH46" s="127">
        <f>SUM(AH44-AH45)</f>
        <v>339</v>
      </c>
      <c r="AI46" s="128">
        <f>SUM(AI44-AI45)</f>
        <v>27</v>
      </c>
    </row>
    <row r="47" spans="1:35" ht="15" customHeight="1">
      <c r="A47" s="129" t="s">
        <v>29</v>
      </c>
      <c r="B47" s="130">
        <f>MAX(B7,B9,B11,B13,B15,B17,B18,B19,B21,B23,B25,B27,B29)</f>
        <v>318</v>
      </c>
      <c r="C47" s="173">
        <f aca="true" t="shared" si="14" ref="C47:AI47">MAX(C7,C9,C11,C13,C15,C17,C18,C19,C21,C23,C25,C27,C29)</f>
        <v>178</v>
      </c>
      <c r="D47" s="135">
        <f t="shared" si="14"/>
        <v>474</v>
      </c>
      <c r="E47" s="133">
        <f t="shared" si="14"/>
        <v>7</v>
      </c>
      <c r="F47" s="134">
        <f t="shared" si="14"/>
        <v>309</v>
      </c>
      <c r="G47" s="131">
        <f t="shared" si="14"/>
        <v>171</v>
      </c>
      <c r="H47" s="132">
        <f t="shared" si="14"/>
        <v>453</v>
      </c>
      <c r="I47" s="183">
        <f t="shared" si="14"/>
        <v>10</v>
      </c>
      <c r="J47" s="134">
        <f t="shared" si="14"/>
        <v>311</v>
      </c>
      <c r="K47" s="131">
        <f t="shared" si="14"/>
        <v>168</v>
      </c>
      <c r="L47" s="132">
        <f t="shared" si="14"/>
        <v>449</v>
      </c>
      <c r="M47" s="133">
        <f t="shared" si="14"/>
        <v>9</v>
      </c>
      <c r="N47" s="134">
        <f t="shared" si="14"/>
        <v>314</v>
      </c>
      <c r="O47" s="131">
        <f t="shared" si="14"/>
        <v>176</v>
      </c>
      <c r="P47" s="132">
        <f t="shared" si="14"/>
        <v>469</v>
      </c>
      <c r="Q47" s="133">
        <f t="shared" si="14"/>
        <v>5</v>
      </c>
      <c r="R47" s="134">
        <f t="shared" si="14"/>
        <v>304</v>
      </c>
      <c r="S47" s="131">
        <f t="shared" si="14"/>
        <v>155</v>
      </c>
      <c r="T47" s="132">
        <f t="shared" si="14"/>
        <v>441</v>
      </c>
      <c r="U47" s="136">
        <f t="shared" si="14"/>
        <v>10</v>
      </c>
      <c r="V47" s="134">
        <f t="shared" si="14"/>
        <v>306</v>
      </c>
      <c r="W47" s="131">
        <f t="shared" si="14"/>
        <v>163</v>
      </c>
      <c r="X47" s="132">
        <f t="shared" si="14"/>
        <v>461</v>
      </c>
      <c r="Y47" s="133">
        <f t="shared" si="14"/>
        <v>7</v>
      </c>
      <c r="Z47" s="570"/>
      <c r="AA47" s="571"/>
      <c r="AB47" s="571"/>
      <c r="AC47" s="570"/>
      <c r="AD47" s="571"/>
      <c r="AE47" s="571"/>
      <c r="AF47" s="137">
        <f t="shared" si="14"/>
        <v>1788</v>
      </c>
      <c r="AG47" s="138">
        <f t="shared" si="14"/>
        <v>965</v>
      </c>
      <c r="AH47" s="139">
        <f t="shared" si="14"/>
        <v>2694</v>
      </c>
      <c r="AI47" s="140">
        <f t="shared" si="14"/>
        <v>30</v>
      </c>
    </row>
    <row r="48" spans="1:35" ht="15" customHeight="1">
      <c r="A48" s="108" t="s">
        <v>30</v>
      </c>
      <c r="B48" s="109">
        <f>MIN(B7,B9,B11,B13,B15,B17,B18,B19,B21,B23,B25,B27,B29)</f>
        <v>285</v>
      </c>
      <c r="C48" s="110">
        <f aca="true" t="shared" si="15" ref="C48:AI48">MIN(C7,C9,C11,C13,C15,C17,C18,C19,C21,C23,C25,C27,C29)</f>
        <v>126</v>
      </c>
      <c r="D48" s="111">
        <f t="shared" si="15"/>
        <v>411</v>
      </c>
      <c r="E48" s="112">
        <f t="shared" si="15"/>
        <v>2</v>
      </c>
      <c r="F48" s="113">
        <f t="shared" si="15"/>
        <v>279</v>
      </c>
      <c r="G48" s="110">
        <f t="shared" si="15"/>
        <v>107</v>
      </c>
      <c r="H48" s="111">
        <f t="shared" si="15"/>
        <v>394</v>
      </c>
      <c r="I48" s="112">
        <f t="shared" si="15"/>
        <v>1</v>
      </c>
      <c r="J48" s="113">
        <f t="shared" si="15"/>
        <v>276</v>
      </c>
      <c r="K48" s="116">
        <f t="shared" si="15"/>
        <v>104</v>
      </c>
      <c r="L48" s="114">
        <f t="shared" si="15"/>
        <v>389</v>
      </c>
      <c r="M48" s="112">
        <f t="shared" si="15"/>
        <v>2</v>
      </c>
      <c r="N48" s="113">
        <f t="shared" si="15"/>
        <v>279</v>
      </c>
      <c r="O48" s="110">
        <f t="shared" si="15"/>
        <v>126</v>
      </c>
      <c r="P48" s="111">
        <f t="shared" si="15"/>
        <v>416</v>
      </c>
      <c r="Q48" s="112">
        <f t="shared" si="15"/>
        <v>1</v>
      </c>
      <c r="R48" s="117">
        <f t="shared" si="15"/>
        <v>265</v>
      </c>
      <c r="S48" s="110">
        <f t="shared" si="15"/>
        <v>0</v>
      </c>
      <c r="T48" s="111">
        <f t="shared" si="15"/>
        <v>398</v>
      </c>
      <c r="U48" s="112">
        <f t="shared" si="15"/>
        <v>1</v>
      </c>
      <c r="V48" s="109">
        <f t="shared" si="15"/>
        <v>280</v>
      </c>
      <c r="W48" s="119">
        <f t="shared" si="15"/>
        <v>121</v>
      </c>
      <c r="X48" s="120">
        <f t="shared" si="15"/>
        <v>401</v>
      </c>
      <c r="Y48" s="141">
        <f t="shared" si="15"/>
        <v>0</v>
      </c>
      <c r="Z48" s="570"/>
      <c r="AA48" s="571"/>
      <c r="AB48" s="571"/>
      <c r="AC48" s="570"/>
      <c r="AD48" s="571"/>
      <c r="AE48" s="571"/>
      <c r="AF48" s="118">
        <f t="shared" si="15"/>
        <v>1715</v>
      </c>
      <c r="AG48" s="119">
        <f t="shared" si="15"/>
        <v>769</v>
      </c>
      <c r="AH48" s="120">
        <f t="shared" si="15"/>
        <v>2538</v>
      </c>
      <c r="AI48" s="121">
        <f t="shared" si="15"/>
        <v>15</v>
      </c>
    </row>
    <row r="49" spans="1:35" ht="15" customHeight="1" thickBot="1">
      <c r="A49" s="92" t="s">
        <v>28</v>
      </c>
      <c r="B49" s="122">
        <f>SUM(B47-B48)</f>
        <v>33</v>
      </c>
      <c r="C49" s="127">
        <f aca="true" t="shared" si="16" ref="C49:U49">SUM(C47-C48)</f>
        <v>52</v>
      </c>
      <c r="D49" s="127">
        <f t="shared" si="16"/>
        <v>63</v>
      </c>
      <c r="E49" s="142">
        <f t="shared" si="16"/>
        <v>5</v>
      </c>
      <c r="F49" s="122">
        <f t="shared" si="16"/>
        <v>30</v>
      </c>
      <c r="G49" s="127">
        <f t="shared" si="16"/>
        <v>64</v>
      </c>
      <c r="H49" s="127">
        <f t="shared" si="16"/>
        <v>59</v>
      </c>
      <c r="I49" s="142">
        <f t="shared" si="16"/>
        <v>9</v>
      </c>
      <c r="J49" s="122">
        <f t="shared" si="16"/>
        <v>35</v>
      </c>
      <c r="K49" s="127">
        <f t="shared" si="16"/>
        <v>64</v>
      </c>
      <c r="L49" s="127">
        <f t="shared" si="16"/>
        <v>60</v>
      </c>
      <c r="M49" s="142">
        <f t="shared" si="16"/>
        <v>7</v>
      </c>
      <c r="N49" s="122">
        <f t="shared" si="16"/>
        <v>35</v>
      </c>
      <c r="O49" s="127">
        <f t="shared" si="16"/>
        <v>50</v>
      </c>
      <c r="P49" s="127">
        <f t="shared" si="16"/>
        <v>53</v>
      </c>
      <c r="Q49" s="142">
        <f t="shared" si="16"/>
        <v>4</v>
      </c>
      <c r="R49" s="122">
        <f t="shared" si="16"/>
        <v>39</v>
      </c>
      <c r="S49" s="127">
        <f t="shared" si="16"/>
        <v>155</v>
      </c>
      <c r="T49" s="127">
        <f t="shared" si="16"/>
        <v>43</v>
      </c>
      <c r="U49" s="142">
        <f t="shared" si="16"/>
        <v>9</v>
      </c>
      <c r="V49" s="122">
        <f>SUM(V47-V48)</f>
        <v>26</v>
      </c>
      <c r="W49" s="127">
        <f>SUM(W47-W48)</f>
        <v>42</v>
      </c>
      <c r="X49" s="127">
        <f>SUM(X47-X48)</f>
        <v>60</v>
      </c>
      <c r="Y49" s="142">
        <f>SUM(Y47-Y48)</f>
        <v>7</v>
      </c>
      <c r="Z49" s="570"/>
      <c r="AA49" s="571"/>
      <c r="AB49" s="571"/>
      <c r="AC49" s="570"/>
      <c r="AD49" s="571"/>
      <c r="AE49" s="571"/>
      <c r="AF49" s="126">
        <f>SUM(AF47-AF48)</f>
        <v>73</v>
      </c>
      <c r="AG49" s="127">
        <f>SUM(AG47-AG48)</f>
        <v>196</v>
      </c>
      <c r="AH49" s="127">
        <f>SUM(AH47-AH48)</f>
        <v>156</v>
      </c>
      <c r="AI49" s="128">
        <f>SUM(AI47-AI48)</f>
        <v>15</v>
      </c>
    </row>
    <row r="50" spans="1:35" ht="15" customHeight="1">
      <c r="A50" s="143" t="s">
        <v>60</v>
      </c>
      <c r="B50" s="134">
        <f>MAX(B5:B6,B8,B10,B12,B14,B16,B20,B22,B24,B26,B28,B30)</f>
        <v>314</v>
      </c>
      <c r="C50" s="131">
        <f aca="true" t="shared" si="17" ref="C50:Y50">MAX(C5:C6,C8,C10,C12,C14,C16,C20,C22,C24,C26,C28,C30)</f>
        <v>152</v>
      </c>
      <c r="D50" s="144">
        <f t="shared" si="17"/>
        <v>464</v>
      </c>
      <c r="E50" s="133">
        <f t="shared" si="17"/>
        <v>8</v>
      </c>
      <c r="F50" s="134">
        <f t="shared" si="17"/>
        <v>301</v>
      </c>
      <c r="G50" s="131">
        <f t="shared" si="17"/>
        <v>160</v>
      </c>
      <c r="H50" s="132">
        <f t="shared" si="17"/>
        <v>455</v>
      </c>
      <c r="I50" s="183">
        <f t="shared" si="17"/>
        <v>10</v>
      </c>
      <c r="J50" s="134">
        <f t="shared" si="17"/>
        <v>306</v>
      </c>
      <c r="K50" s="131">
        <f t="shared" si="17"/>
        <v>159</v>
      </c>
      <c r="L50" s="132">
        <f t="shared" si="17"/>
        <v>450</v>
      </c>
      <c r="M50" s="136">
        <f t="shared" si="17"/>
        <v>10</v>
      </c>
      <c r="N50" s="134">
        <f t="shared" si="17"/>
        <v>306</v>
      </c>
      <c r="O50" s="131">
        <f t="shared" si="17"/>
        <v>161</v>
      </c>
      <c r="P50" s="132">
        <f t="shared" si="17"/>
        <v>455</v>
      </c>
      <c r="Q50" s="133">
        <f t="shared" si="17"/>
        <v>7</v>
      </c>
      <c r="R50" s="146">
        <f t="shared" si="17"/>
        <v>322</v>
      </c>
      <c r="S50" s="131">
        <f t="shared" si="17"/>
        <v>151</v>
      </c>
      <c r="T50" s="132">
        <f t="shared" si="17"/>
        <v>456</v>
      </c>
      <c r="U50" s="136">
        <f t="shared" si="17"/>
        <v>10</v>
      </c>
      <c r="V50" s="134">
        <f t="shared" si="17"/>
        <v>302</v>
      </c>
      <c r="W50" s="145">
        <f t="shared" si="17"/>
        <v>184</v>
      </c>
      <c r="X50" s="132">
        <f t="shared" si="17"/>
        <v>448</v>
      </c>
      <c r="Y50" s="133">
        <f t="shared" si="17"/>
        <v>8</v>
      </c>
      <c r="Z50" s="570"/>
      <c r="AA50" s="571"/>
      <c r="AB50" s="571"/>
      <c r="AC50" s="570"/>
      <c r="AD50" s="571"/>
      <c r="AE50" s="571"/>
      <c r="AF50" s="137">
        <f>MAX(AF5:AF6,AF8,AF10,AF12,AF14,AF16,AF20,AF22,AF24,AF26,AF28,AF30)</f>
        <v>1785</v>
      </c>
      <c r="AG50" s="138">
        <f>MAX(AG5:AG6,AG8,AG10,AG12,AG14,AG16,AG20,AG22,AG24,AG26,AG28,AG30)</f>
        <v>880</v>
      </c>
      <c r="AH50" s="139">
        <f>MAX(AH5:AH6,AH8,AH10,AH12,AH14,AH16,AH20,AH22,AH24,AH26,AH28,AH30)</f>
        <v>2665</v>
      </c>
      <c r="AI50" s="140">
        <f>MAX(AI5:AI6,AI8,AI10,AI12,AI14,AI16,AI20,AI22,AI24,AI26,AI28,AI30)</f>
        <v>42</v>
      </c>
    </row>
    <row r="51" spans="1:35" ht="15" customHeight="1">
      <c r="A51" s="108" t="s">
        <v>61</v>
      </c>
      <c r="B51" s="109">
        <f>MIN(B5:B6,B8,B10,B12,B14,B16,B20,B22,B24,B26,B28,B30)</f>
        <v>275</v>
      </c>
      <c r="C51" s="110">
        <f aca="true" t="shared" si="18" ref="C51:Y51">MIN(C5:C6,C8,C10,C12,C14,C16,C20,C22,C24,C26,C28,C30)</f>
        <v>114</v>
      </c>
      <c r="D51" s="111">
        <f t="shared" si="18"/>
        <v>389</v>
      </c>
      <c r="E51" s="112">
        <f t="shared" si="18"/>
        <v>2</v>
      </c>
      <c r="F51" s="180">
        <f t="shared" si="18"/>
        <v>254</v>
      </c>
      <c r="G51" s="110">
        <f t="shared" si="18"/>
        <v>104</v>
      </c>
      <c r="H51" s="181">
        <f t="shared" si="18"/>
        <v>363</v>
      </c>
      <c r="I51" s="112">
        <f t="shared" si="18"/>
        <v>2</v>
      </c>
      <c r="J51" s="113">
        <f t="shared" si="18"/>
        <v>271</v>
      </c>
      <c r="K51" s="182">
        <f t="shared" si="18"/>
        <v>89</v>
      </c>
      <c r="L51" s="111">
        <f t="shared" si="18"/>
        <v>376</v>
      </c>
      <c r="M51" s="178">
        <f t="shared" si="18"/>
        <v>0</v>
      </c>
      <c r="N51" s="113">
        <f t="shared" si="18"/>
        <v>277</v>
      </c>
      <c r="O51" s="110">
        <f t="shared" si="18"/>
        <v>116</v>
      </c>
      <c r="P51" s="111">
        <f t="shared" si="18"/>
        <v>393</v>
      </c>
      <c r="Q51" s="112">
        <f t="shared" si="18"/>
        <v>2</v>
      </c>
      <c r="R51" s="113">
        <f t="shared" si="18"/>
        <v>266</v>
      </c>
      <c r="S51" s="110">
        <f t="shared" si="18"/>
        <v>0</v>
      </c>
      <c r="T51" s="111">
        <f t="shared" si="18"/>
        <v>381</v>
      </c>
      <c r="U51" s="112">
        <f t="shared" si="18"/>
        <v>2</v>
      </c>
      <c r="V51" s="113">
        <f t="shared" si="18"/>
        <v>259</v>
      </c>
      <c r="W51" s="119">
        <f t="shared" si="18"/>
        <v>105</v>
      </c>
      <c r="X51" s="120">
        <f t="shared" si="18"/>
        <v>387</v>
      </c>
      <c r="Y51" s="147">
        <f t="shared" si="18"/>
        <v>0</v>
      </c>
      <c r="Z51" s="570"/>
      <c r="AA51" s="571"/>
      <c r="AB51" s="571"/>
      <c r="AC51" s="570"/>
      <c r="AD51" s="571"/>
      <c r="AE51" s="571"/>
      <c r="AF51" s="118">
        <f>MIN(AF5:AF6,AF8,AF10,AF12,AF14,AF16,AF20,AF22,AF24,AF26,AF28,AF30)</f>
        <v>1652</v>
      </c>
      <c r="AG51" s="119">
        <f>MIN(AG5:AG6,AG8,AG10,AG12,AG14,AG16,AG20,AG22,AG24,AG26,AG28,AG30)</f>
        <v>679</v>
      </c>
      <c r="AH51" s="120">
        <f>MIN(AH5:AH6,AH8,AH10,AH12,AH14,AH16,AH20,AH22,AH24,AH26,AH28,AH30)</f>
        <v>2355</v>
      </c>
      <c r="AI51" s="121">
        <f>MIN(AI5:AI6,AI8,AI10,AI12,AI14,AI16,AI20,AI22,AI24,AI26,AI28,AI30)</f>
        <v>23</v>
      </c>
    </row>
    <row r="52" spans="1:35" ht="15" customHeight="1" thickBot="1">
      <c r="A52" s="185" t="s">
        <v>28</v>
      </c>
      <c r="B52" s="186">
        <f aca="true" t="shared" si="19" ref="B52:Y52">SUM(B50-B51)</f>
        <v>39</v>
      </c>
      <c r="C52" s="187">
        <f t="shared" si="19"/>
        <v>38</v>
      </c>
      <c r="D52" s="187">
        <f t="shared" si="19"/>
        <v>75</v>
      </c>
      <c r="E52" s="188">
        <f t="shared" si="19"/>
        <v>6</v>
      </c>
      <c r="F52" s="186">
        <f t="shared" si="19"/>
        <v>47</v>
      </c>
      <c r="G52" s="187">
        <f t="shared" si="19"/>
        <v>56</v>
      </c>
      <c r="H52" s="187">
        <f t="shared" si="19"/>
        <v>92</v>
      </c>
      <c r="I52" s="188">
        <f t="shared" si="19"/>
        <v>8</v>
      </c>
      <c r="J52" s="186">
        <f t="shared" si="19"/>
        <v>35</v>
      </c>
      <c r="K52" s="187">
        <f t="shared" si="19"/>
        <v>70</v>
      </c>
      <c r="L52" s="187">
        <f t="shared" si="19"/>
        <v>74</v>
      </c>
      <c r="M52" s="188">
        <f t="shared" si="19"/>
        <v>10</v>
      </c>
      <c r="N52" s="186">
        <f t="shared" si="19"/>
        <v>29</v>
      </c>
      <c r="O52" s="187">
        <f t="shared" si="19"/>
        <v>45</v>
      </c>
      <c r="P52" s="187">
        <f t="shared" si="19"/>
        <v>62</v>
      </c>
      <c r="Q52" s="188">
        <f t="shared" si="19"/>
        <v>5</v>
      </c>
      <c r="R52" s="186">
        <f t="shared" si="19"/>
        <v>56</v>
      </c>
      <c r="S52" s="187">
        <f t="shared" si="19"/>
        <v>151</v>
      </c>
      <c r="T52" s="187">
        <f t="shared" si="19"/>
        <v>75</v>
      </c>
      <c r="U52" s="188">
        <f t="shared" si="19"/>
        <v>8</v>
      </c>
      <c r="V52" s="186">
        <f t="shared" si="19"/>
        <v>43</v>
      </c>
      <c r="W52" s="187">
        <f t="shared" si="19"/>
        <v>79</v>
      </c>
      <c r="X52" s="187">
        <f t="shared" si="19"/>
        <v>61</v>
      </c>
      <c r="Y52" s="188">
        <f t="shared" si="19"/>
        <v>8</v>
      </c>
      <c r="Z52" s="570"/>
      <c r="AA52" s="571"/>
      <c r="AB52" s="571"/>
      <c r="AC52" s="570"/>
      <c r="AD52" s="571"/>
      <c r="AE52" s="571"/>
      <c r="AF52" s="189">
        <f>SUM(AF50-AF51)</f>
        <v>133</v>
      </c>
      <c r="AG52" s="187">
        <f>SUM(AG50-AG51)</f>
        <v>201</v>
      </c>
      <c r="AH52" s="187">
        <f>SUM(AH50-AH51)</f>
        <v>310</v>
      </c>
      <c r="AI52" s="190">
        <f>SUM(AI50-AI51)</f>
        <v>19</v>
      </c>
    </row>
    <row r="53" spans="1:35" s="152" customFormat="1" ht="15" customHeight="1" thickTop="1">
      <c r="A53" s="151" t="s">
        <v>31</v>
      </c>
      <c r="B53" s="529" t="s">
        <v>50</v>
      </c>
      <c r="C53" s="530"/>
      <c r="D53" s="530"/>
      <c r="E53" s="531"/>
      <c r="F53" s="529" t="s">
        <v>44</v>
      </c>
      <c r="G53" s="530"/>
      <c r="H53" s="530"/>
      <c r="I53" s="531"/>
      <c r="J53" s="529" t="s">
        <v>111</v>
      </c>
      <c r="K53" s="530"/>
      <c r="L53" s="530"/>
      <c r="M53" s="531"/>
      <c r="N53" s="529" t="s">
        <v>48</v>
      </c>
      <c r="O53" s="530"/>
      <c r="P53" s="530"/>
      <c r="Q53" s="531"/>
      <c r="R53" s="529" t="s">
        <v>92</v>
      </c>
      <c r="S53" s="530"/>
      <c r="T53" s="530"/>
      <c r="U53" s="531"/>
      <c r="V53" s="529" t="s">
        <v>45</v>
      </c>
      <c r="W53" s="530"/>
      <c r="X53" s="530"/>
      <c r="Y53" s="531"/>
      <c r="Z53" s="570"/>
      <c r="AA53" s="571"/>
      <c r="AB53" s="571"/>
      <c r="AC53" s="570"/>
      <c r="AD53" s="571"/>
      <c r="AE53" s="571"/>
      <c r="AF53" s="583"/>
      <c r="AG53" s="584"/>
      <c r="AH53" s="584"/>
      <c r="AI53" s="585"/>
    </row>
    <row r="54" spans="1:35" s="152" customFormat="1" ht="15" customHeight="1">
      <c r="A54" s="62" t="s">
        <v>32</v>
      </c>
      <c r="B54" s="511" t="s">
        <v>50</v>
      </c>
      <c r="C54" s="512"/>
      <c r="D54" s="512"/>
      <c r="E54" s="513"/>
      <c r="F54" s="511" t="s">
        <v>45</v>
      </c>
      <c r="G54" s="512"/>
      <c r="H54" s="512"/>
      <c r="I54" s="513"/>
      <c r="J54" s="511" t="s">
        <v>93</v>
      </c>
      <c r="K54" s="512"/>
      <c r="L54" s="512"/>
      <c r="M54" s="513"/>
      <c r="N54" s="511" t="s">
        <v>138</v>
      </c>
      <c r="O54" s="512"/>
      <c r="P54" s="512"/>
      <c r="Q54" s="513"/>
      <c r="R54" s="511"/>
      <c r="S54" s="512"/>
      <c r="T54" s="512"/>
      <c r="U54" s="513"/>
      <c r="V54" s="511" t="s">
        <v>75</v>
      </c>
      <c r="W54" s="512"/>
      <c r="X54" s="512"/>
      <c r="Y54" s="513"/>
      <c r="Z54" s="570"/>
      <c r="AA54" s="571"/>
      <c r="AB54" s="571"/>
      <c r="AC54" s="570"/>
      <c r="AD54" s="571"/>
      <c r="AE54" s="571"/>
      <c r="AF54" s="583"/>
      <c r="AG54" s="584"/>
      <c r="AH54" s="584"/>
      <c r="AI54" s="585"/>
    </row>
    <row r="55" spans="1:35" s="152" customFormat="1" ht="15" customHeight="1">
      <c r="A55" s="62" t="s">
        <v>33</v>
      </c>
      <c r="B55" s="511" t="s">
        <v>50</v>
      </c>
      <c r="C55" s="512"/>
      <c r="D55" s="512"/>
      <c r="E55" s="513"/>
      <c r="F55" s="511" t="s">
        <v>93</v>
      </c>
      <c r="G55" s="512"/>
      <c r="H55" s="512"/>
      <c r="I55" s="513"/>
      <c r="J55" s="511" t="s">
        <v>48</v>
      </c>
      <c r="K55" s="512"/>
      <c r="L55" s="512"/>
      <c r="M55" s="513"/>
      <c r="N55" s="511" t="s">
        <v>48</v>
      </c>
      <c r="O55" s="512"/>
      <c r="P55" s="512"/>
      <c r="Q55" s="513"/>
      <c r="R55" s="511" t="s">
        <v>49</v>
      </c>
      <c r="S55" s="512"/>
      <c r="T55" s="512"/>
      <c r="U55" s="513"/>
      <c r="V55" s="511" t="s">
        <v>108</v>
      </c>
      <c r="W55" s="512"/>
      <c r="X55" s="512"/>
      <c r="Y55" s="513"/>
      <c r="Z55" s="570"/>
      <c r="AA55" s="571"/>
      <c r="AB55" s="571"/>
      <c r="AC55" s="570"/>
      <c r="AD55" s="571"/>
      <c r="AE55" s="571"/>
      <c r="AF55" s="583"/>
      <c r="AG55" s="584"/>
      <c r="AH55" s="584"/>
      <c r="AI55" s="585"/>
    </row>
    <row r="56" spans="1:35" s="152" customFormat="1" ht="15" customHeight="1">
      <c r="A56" s="62" t="s">
        <v>34</v>
      </c>
      <c r="B56" s="511" t="s">
        <v>44</v>
      </c>
      <c r="C56" s="512"/>
      <c r="D56" s="512"/>
      <c r="E56" s="513"/>
      <c r="F56" s="511" t="s">
        <v>95</v>
      </c>
      <c r="G56" s="512"/>
      <c r="H56" s="512"/>
      <c r="I56" s="513"/>
      <c r="J56" s="511" t="s">
        <v>137</v>
      </c>
      <c r="K56" s="512"/>
      <c r="L56" s="512"/>
      <c r="M56" s="513"/>
      <c r="N56" s="511" t="s">
        <v>56</v>
      </c>
      <c r="O56" s="512"/>
      <c r="P56" s="512"/>
      <c r="Q56" s="513"/>
      <c r="R56" s="511" t="s">
        <v>128</v>
      </c>
      <c r="S56" s="512"/>
      <c r="T56" s="512"/>
      <c r="U56" s="513"/>
      <c r="V56" s="511" t="s">
        <v>135</v>
      </c>
      <c r="W56" s="512"/>
      <c r="X56" s="512"/>
      <c r="Y56" s="513"/>
      <c r="Z56" s="570"/>
      <c r="AA56" s="571"/>
      <c r="AB56" s="571"/>
      <c r="AC56" s="570"/>
      <c r="AD56" s="571"/>
      <c r="AE56" s="571"/>
      <c r="AF56" s="583"/>
      <c r="AG56" s="584"/>
      <c r="AH56" s="584"/>
      <c r="AI56" s="585"/>
    </row>
    <row r="57" spans="1:35" s="152" customFormat="1" ht="15" customHeight="1">
      <c r="A57" s="62" t="s">
        <v>35</v>
      </c>
      <c r="B57" s="511" t="s">
        <v>136</v>
      </c>
      <c r="C57" s="512"/>
      <c r="D57" s="512"/>
      <c r="E57" s="513"/>
      <c r="F57" s="511" t="s">
        <v>119</v>
      </c>
      <c r="G57" s="512"/>
      <c r="H57" s="512"/>
      <c r="I57" s="513"/>
      <c r="J57" s="511" t="s">
        <v>44</v>
      </c>
      <c r="K57" s="512"/>
      <c r="L57" s="512"/>
      <c r="M57" s="513"/>
      <c r="N57" s="511" t="s">
        <v>49</v>
      </c>
      <c r="O57" s="512"/>
      <c r="P57" s="512"/>
      <c r="Q57" s="513"/>
      <c r="R57" s="511" t="s">
        <v>65</v>
      </c>
      <c r="S57" s="512"/>
      <c r="T57" s="512"/>
      <c r="U57" s="513"/>
      <c r="V57" s="511"/>
      <c r="W57" s="512"/>
      <c r="X57" s="512"/>
      <c r="Y57" s="513"/>
      <c r="Z57" s="570"/>
      <c r="AA57" s="571"/>
      <c r="AB57" s="571"/>
      <c r="AC57" s="570"/>
      <c r="AD57" s="571"/>
      <c r="AE57" s="571"/>
      <c r="AF57" s="583"/>
      <c r="AG57" s="584"/>
      <c r="AH57" s="584"/>
      <c r="AI57" s="585"/>
    </row>
    <row r="58" spans="1:35" s="152" customFormat="1" ht="15" customHeight="1" thickBot="1">
      <c r="A58" s="93" t="s">
        <v>36</v>
      </c>
      <c r="B58" s="517" t="s">
        <v>150</v>
      </c>
      <c r="C58" s="518"/>
      <c r="D58" s="518"/>
      <c r="E58" s="519"/>
      <c r="F58" s="517" t="s">
        <v>75</v>
      </c>
      <c r="G58" s="518"/>
      <c r="H58" s="518"/>
      <c r="I58" s="519"/>
      <c r="J58" s="517"/>
      <c r="K58" s="518"/>
      <c r="L58" s="518"/>
      <c r="M58" s="519"/>
      <c r="N58" s="517"/>
      <c r="O58" s="518"/>
      <c r="P58" s="518"/>
      <c r="Q58" s="519"/>
      <c r="R58" s="517" t="s">
        <v>49</v>
      </c>
      <c r="S58" s="518"/>
      <c r="T58" s="518"/>
      <c r="U58" s="519"/>
      <c r="V58" s="517" t="s">
        <v>139</v>
      </c>
      <c r="W58" s="518"/>
      <c r="X58" s="518"/>
      <c r="Y58" s="519"/>
      <c r="Z58" s="572"/>
      <c r="AA58" s="573"/>
      <c r="AB58" s="573"/>
      <c r="AC58" s="572"/>
      <c r="AD58" s="573"/>
      <c r="AE58" s="573"/>
      <c r="AF58" s="586"/>
      <c r="AG58" s="587"/>
      <c r="AH58" s="587"/>
      <c r="AI58" s="588"/>
    </row>
    <row r="59" ht="13.5" customHeight="1" thickTop="1"/>
    <row r="60" ht="13.5" customHeight="1"/>
  </sheetData>
  <sheetProtection/>
  <mergeCells count="157">
    <mergeCell ref="AF53:AI58"/>
    <mergeCell ref="B54:E54"/>
    <mergeCell ref="F54:I54"/>
    <mergeCell ref="J54:M54"/>
    <mergeCell ref="N54:Q54"/>
    <mergeCell ref="R54:U54"/>
    <mergeCell ref="R56:U56"/>
    <mergeCell ref="J53:M53"/>
    <mergeCell ref="N53:Q53"/>
    <mergeCell ref="F57:I57"/>
    <mergeCell ref="V43:Y43"/>
    <mergeCell ref="R42:U42"/>
    <mergeCell ref="R39:U39"/>
    <mergeCell ref="V56:Y56"/>
    <mergeCell ref="R55:U55"/>
    <mergeCell ref="V40:Y40"/>
    <mergeCell ref="R37:U37"/>
    <mergeCell ref="V37:Y37"/>
    <mergeCell ref="V38:Y38"/>
    <mergeCell ref="R38:U38"/>
    <mergeCell ref="V55:Y55"/>
    <mergeCell ref="V53:Y53"/>
    <mergeCell ref="R53:U53"/>
    <mergeCell ref="V41:Y41"/>
    <mergeCell ref="V42:Y42"/>
    <mergeCell ref="V39:Y39"/>
    <mergeCell ref="N42:Q42"/>
    <mergeCell ref="B55:E55"/>
    <mergeCell ref="J56:M56"/>
    <mergeCell ref="N56:Q56"/>
    <mergeCell ref="J57:M57"/>
    <mergeCell ref="B43:E43"/>
    <mergeCell ref="F43:I43"/>
    <mergeCell ref="J43:M43"/>
    <mergeCell ref="N55:Q55"/>
    <mergeCell ref="F41:I41"/>
    <mergeCell ref="V58:Y58"/>
    <mergeCell ref="B58:E58"/>
    <mergeCell ref="F58:I58"/>
    <mergeCell ref="J58:M58"/>
    <mergeCell ref="N58:Q58"/>
    <mergeCell ref="V57:Y57"/>
    <mergeCell ref="R57:U57"/>
    <mergeCell ref="F53:I53"/>
    <mergeCell ref="B57:E57"/>
    <mergeCell ref="J40:M40"/>
    <mergeCell ref="N40:Q40"/>
    <mergeCell ref="B42:E42"/>
    <mergeCell ref="F42:I42"/>
    <mergeCell ref="R40:U40"/>
    <mergeCell ref="N39:Q39"/>
    <mergeCell ref="J42:M42"/>
    <mergeCell ref="R41:U41"/>
    <mergeCell ref="N41:Q41"/>
    <mergeCell ref="B41:E41"/>
    <mergeCell ref="J37:M37"/>
    <mergeCell ref="N37:Q37"/>
    <mergeCell ref="N38:Q38"/>
    <mergeCell ref="N43:Q43"/>
    <mergeCell ref="B56:E56"/>
    <mergeCell ref="F56:I56"/>
    <mergeCell ref="F55:I55"/>
    <mergeCell ref="J55:M55"/>
    <mergeCell ref="B53:E53"/>
    <mergeCell ref="J39:M39"/>
    <mergeCell ref="F35:I35"/>
    <mergeCell ref="J35:M35"/>
    <mergeCell ref="B38:E38"/>
    <mergeCell ref="F38:I38"/>
    <mergeCell ref="J38:M38"/>
    <mergeCell ref="J41:M41"/>
    <mergeCell ref="B40:E40"/>
    <mergeCell ref="F40:I40"/>
    <mergeCell ref="B37:E37"/>
    <mergeCell ref="F37:I37"/>
    <mergeCell ref="AC24:AE24"/>
    <mergeCell ref="AF35:AI43"/>
    <mergeCell ref="B36:E36"/>
    <mergeCell ref="F36:I36"/>
    <mergeCell ref="J36:M36"/>
    <mergeCell ref="N36:Q36"/>
    <mergeCell ref="R36:U36"/>
    <mergeCell ref="B39:E39"/>
    <mergeCell ref="F39:I39"/>
    <mergeCell ref="B35:E35"/>
    <mergeCell ref="AC26:AE26"/>
    <mergeCell ref="AC19:AE19"/>
    <mergeCell ref="AC30:AD30"/>
    <mergeCell ref="Z29:AB29"/>
    <mergeCell ref="AC31:AE58"/>
    <mergeCell ref="R58:U58"/>
    <mergeCell ref="R43:U43"/>
    <mergeCell ref="AC29:AE29"/>
    <mergeCell ref="AC28:AD28"/>
    <mergeCell ref="V54:Y54"/>
    <mergeCell ref="AC27:AE27"/>
    <mergeCell ref="Z13:AB13"/>
    <mergeCell ref="Z17:AB17"/>
    <mergeCell ref="Z27:AB27"/>
    <mergeCell ref="Z28:AA28"/>
    <mergeCell ref="N35:Q35"/>
    <mergeCell ref="R35:U35"/>
    <mergeCell ref="V35:Y35"/>
    <mergeCell ref="Z31:AB58"/>
    <mergeCell ref="N57:Q57"/>
    <mergeCell ref="AC25:AE25"/>
    <mergeCell ref="Z18:AB18"/>
    <mergeCell ref="Z21:AB21"/>
    <mergeCell ref="Z14:AB14"/>
    <mergeCell ref="AC17:AE17"/>
    <mergeCell ref="AC22:AD22"/>
    <mergeCell ref="Z23:AA23"/>
    <mergeCell ref="Z15:AB15"/>
    <mergeCell ref="Z24:AB24"/>
    <mergeCell ref="Z19:AB19"/>
    <mergeCell ref="Z16:AB16"/>
    <mergeCell ref="AC16:AD16"/>
    <mergeCell ref="Z11:AB11"/>
    <mergeCell ref="V36:Y36"/>
    <mergeCell ref="Z20:AB20"/>
    <mergeCell ref="Z25:AB25"/>
    <mergeCell ref="Z30:AA30"/>
    <mergeCell ref="Z22:AA22"/>
    <mergeCell ref="AC21:AD21"/>
    <mergeCell ref="Z26:AB26"/>
    <mergeCell ref="Z8:AB8"/>
    <mergeCell ref="Z9:AB9"/>
    <mergeCell ref="Z10:AB10"/>
    <mergeCell ref="AC14:AD14"/>
    <mergeCell ref="AC11:AE11"/>
    <mergeCell ref="Z12:AB12"/>
    <mergeCell ref="AC12:AD12"/>
    <mergeCell ref="AC10:AE10"/>
    <mergeCell ref="AC9:AE9"/>
    <mergeCell ref="AC8:AE8"/>
    <mergeCell ref="N3:Q3"/>
    <mergeCell ref="R3:U3"/>
    <mergeCell ref="V3:Y3"/>
    <mergeCell ref="Z3:AE3"/>
    <mergeCell ref="Z7:AB7"/>
    <mergeCell ref="AC7:AE7"/>
    <mergeCell ref="A1:AV1"/>
    <mergeCell ref="AC4:AD4"/>
    <mergeCell ref="Z5:AA5"/>
    <mergeCell ref="AC5:AD5"/>
    <mergeCell ref="Z6:AB6"/>
    <mergeCell ref="AC6:AD6"/>
    <mergeCell ref="Z4:AA4"/>
    <mergeCell ref="B3:E3"/>
    <mergeCell ref="F3:I3"/>
    <mergeCell ref="J3:M3"/>
    <mergeCell ref="AC18:AE18"/>
    <mergeCell ref="AC13:AE13"/>
    <mergeCell ref="AC15:AE15"/>
    <mergeCell ref="AC23:AD23"/>
    <mergeCell ref="AC20:AE20"/>
    <mergeCell ref="AF3:AI3"/>
  </mergeCells>
  <printOptions/>
  <pageMargins left="0.56" right="0.17" top="0.26" bottom="0.48" header="0.25" footer="0.36"/>
  <pageSetup horizontalDpi="600" verticalDpi="600" orientation="landscape" paperSize="8" scale="105" r:id="rId3"/>
  <headerFooter alignWithMargins="0">
    <oddFooter>&amp;R&amp;8připravil: Miroslav Talášek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MIRTA</dc:creator>
  <cp:keywords/>
  <dc:description/>
  <cp:lastModifiedBy>MIRTA</cp:lastModifiedBy>
  <cp:lastPrinted>2014-02-09T19:40:20Z</cp:lastPrinted>
  <dcterms:created xsi:type="dcterms:W3CDTF">2001-10-26T10:01:27Z</dcterms:created>
  <dcterms:modified xsi:type="dcterms:W3CDTF">2014-04-12T14:09:19Z</dcterms:modified>
  <cp:category/>
  <cp:version/>
  <cp:contentType/>
  <cp:contentStatus/>
</cp:coreProperties>
</file>