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35" windowHeight="9255" activeTab="0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" sheetId="5" r:id="rId5"/>
    <sheet name="2." sheetId="6" r:id="rId6"/>
    <sheet name="3." sheetId="7" r:id="rId7"/>
    <sheet name="4." sheetId="8" r:id="rId8"/>
    <sheet name="5." sheetId="9" r:id="rId9"/>
  </sheets>
  <definedNames>
    <definedName name="_xlnm.Print_Area" localSheetId="4">'1.'!$A$1:$U$49</definedName>
    <definedName name="_xlnm.Print_Area" localSheetId="5">'2.'!$A$1:$U$49</definedName>
    <definedName name="_xlnm.Print_Area" localSheetId="6">'3.'!$A$1:$U$49</definedName>
    <definedName name="_xlnm.Print_Area" localSheetId="7">'4.'!$A$1:$U$49</definedName>
    <definedName name="_xlnm.Print_Area" localSheetId="8">'5.'!$A$1:$U$49</definedName>
    <definedName name="_xlnm.Print_Area" localSheetId="3">'Hráči'!#REF!</definedName>
    <definedName name="_xlnm.Print_Area" localSheetId="2">'Rozlosování-přehled'!$B$2:$N$20</definedName>
    <definedName name="_xlnm.Print_Area" localSheetId="0">'Tabulky'!$A$1:$AE$21</definedName>
    <definedName name="_xlnm.Print_Area" localSheetId="1">'Utkání-výsledky'!$A$1:$AA$27</definedName>
  </definedNames>
  <calcPr fullCalcOnLoad="1"/>
</workbook>
</file>

<file path=xl/comments2.xml><?xml version="1.0" encoding="utf-8"?>
<comments xmlns="http://schemas.openxmlformats.org/spreadsheetml/2006/main">
  <authors>
    <author>knapek</author>
  </authors>
  <commentList>
    <comment ref="D5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<sst xmlns="http://schemas.openxmlformats.org/spreadsheetml/2006/main" count="1525" uniqueCount="170">
  <si>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</si>
  <si>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</si>
  <si>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</si>
  <si>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</si>
  <si>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</si>
  <si>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</si>
  <si>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</si>
  <si>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</si>
  <si>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</si>
  <si>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</si>
  <si>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</si>
  <si>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</si>
  <si>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</si>
  <si>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</si>
  <si>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</si>
  <si>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</si>
  <si>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</si>
  <si>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</si>
  <si>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</si>
  <si>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</si>
  <si>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2.kolo</t>
  </si>
  <si>
    <t>3.kolo</t>
  </si>
  <si>
    <t>4.kolo</t>
  </si>
  <si>
    <t>5.kolo</t>
  </si>
  <si>
    <t>Koho  zvýraznit</t>
  </si>
  <si>
    <t>Body</t>
  </si>
  <si>
    <t>Skóre</t>
  </si>
  <si>
    <t>Pořadí</t>
  </si>
  <si>
    <t>U</t>
  </si>
  <si>
    <t>ŽI</t>
  </si>
  <si>
    <t>I.tř.</t>
  </si>
  <si>
    <t xml:space="preserve"> </t>
  </si>
  <si>
    <t>ZÁPIS  O  UTKÁNÍ</t>
  </si>
  <si>
    <t>SOUTĚŽ:</t>
  </si>
  <si>
    <t>TENIS -  MÉNĚPOČETNÁ  DRUŽSTVA</t>
  </si>
  <si>
    <t>ROK</t>
  </si>
  <si>
    <t>KATEGORIE:</t>
  </si>
  <si>
    <t>Muži I.</t>
  </si>
  <si>
    <t>Veterání I.</t>
  </si>
  <si>
    <t>Veterání II.</t>
  </si>
  <si>
    <t>Ženy</t>
  </si>
  <si>
    <t>Místo utkání:</t>
  </si>
  <si>
    <t>MUŽI  I.</t>
  </si>
  <si>
    <t>Krmelín</t>
  </si>
  <si>
    <t>Datum:</t>
  </si>
  <si>
    <t>VETERÁNI   I.</t>
  </si>
  <si>
    <t>Domácí:</t>
  </si>
  <si>
    <t>VETERÁNI   II.</t>
  </si>
  <si>
    <t>Hosté:</t>
  </si>
  <si>
    <t>ŽENY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</si>
  <si>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</si>
  <si>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</si>
  <si>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</si>
  <si>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</si>
  <si>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</si>
  <si>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</si>
  <si>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</si>
  <si>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</si>
  <si>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</si>
  <si>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</si>
  <si>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</si>
  <si>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</si>
  <si>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</si>
  <si>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 xml:space="preserve">Rozlosování soutěže MPD v tenise na  r.    </t>
  </si>
  <si>
    <t>vzor formátu před soutěží</t>
  </si>
  <si>
    <t>KOLO</t>
  </si>
  <si>
    <t>Celk</t>
  </si>
  <si>
    <t>Vít.</t>
  </si>
  <si>
    <t>Por.</t>
  </si>
  <si>
    <t>SETY</t>
  </si>
  <si>
    <t>Úspěšnost</t>
  </si>
  <si>
    <t>4.</t>
  </si>
  <si>
    <t>5.</t>
  </si>
  <si>
    <t>6.</t>
  </si>
  <si>
    <t>7.</t>
  </si>
  <si>
    <t>8.</t>
  </si>
  <si>
    <t>Jméno</t>
  </si>
  <si>
    <t>Družstvo</t>
  </si>
  <si>
    <t>Úspěšnost zápasy</t>
  </si>
  <si>
    <t>Úspěšnost sety</t>
  </si>
  <si>
    <t>9.</t>
  </si>
  <si>
    <t>10.</t>
  </si>
  <si>
    <t>11.</t>
  </si>
  <si>
    <t>Muži II. A-SEVER</t>
  </si>
  <si>
    <t>Muži II. A-JIH</t>
  </si>
  <si>
    <t>Šindel Ivo</t>
  </si>
  <si>
    <t>VOLNÝ  LOS</t>
  </si>
  <si>
    <t xml:space="preserve">VETERÁNI  II. tř. </t>
  </si>
  <si>
    <t>VE</t>
  </si>
  <si>
    <t>TE</t>
  </si>
  <si>
    <t>RÁNI</t>
  </si>
  <si>
    <t>II.tř.</t>
  </si>
  <si>
    <t>VETERÁNI  II tř.</t>
  </si>
  <si>
    <t>VETERÁNI  II. třída - ÚSPĚŠNOST  HRÁČŮ</t>
  </si>
  <si>
    <t>Šindel Jarek</t>
  </si>
  <si>
    <t>Nevlud</t>
  </si>
  <si>
    <t>Demel</t>
  </si>
  <si>
    <t>Škvarek</t>
  </si>
  <si>
    <t>Brus Miroslav</t>
  </si>
  <si>
    <t>Trnávka</t>
  </si>
  <si>
    <t>Karl</t>
  </si>
  <si>
    <t>Vontor</t>
  </si>
  <si>
    <t>Horkel</t>
  </si>
  <si>
    <t>Zakuťanský</t>
  </si>
  <si>
    <t>Poruba</t>
  </si>
  <si>
    <t>12</t>
  </si>
  <si>
    <t xml:space="preserve">Muži II. </t>
  </si>
  <si>
    <t>Neobsazeno</t>
  </si>
  <si>
    <t>MUŽI  II</t>
  </si>
  <si>
    <t>TABULKA  SOUTĚŽE  -  VETERÁNI   II. tř. - r.</t>
  </si>
  <si>
    <t>Request:</t>
  </si>
  <si>
    <t>Method:</t>
  </si>
  <si>
    <t>Time:</t>
  </si>
  <si>
    <t>Ebox:</t>
  </si>
  <si>
    <t>Arguments:</t>
  </si>
  <si>
    <t>Result:</t>
  </si>
  <si>
    <t>Postup do I.tř.</t>
  </si>
  <si>
    <t>Výškovice  B</t>
  </si>
  <si>
    <t>1 družstvo</t>
  </si>
  <si>
    <t>Knápek</t>
  </si>
  <si>
    <t>Novotný</t>
  </si>
  <si>
    <t>Ermis</t>
  </si>
  <si>
    <t>Výškovice B</t>
  </si>
  <si>
    <t>Boček Jiří</t>
  </si>
  <si>
    <t>Rozlosování soutěže méněpočetných tenisových družstev r.   2016</t>
  </si>
  <si>
    <t>Štramberk</t>
  </si>
  <si>
    <t>Štramberk hraje všechna utkání venu na kurtech soupeřů!!!</t>
  </si>
  <si>
    <t>11.5.</t>
  </si>
  <si>
    <t>18.5.</t>
  </si>
  <si>
    <t>25.5.</t>
  </si>
  <si>
    <t>1.6.</t>
  </si>
  <si>
    <t>8.6.</t>
  </si>
  <si>
    <t>oficiální</t>
  </si>
  <si>
    <t>Boček</t>
  </si>
  <si>
    <t>Lébl Zdeněk</t>
  </si>
  <si>
    <t>Výškovice</t>
  </si>
  <si>
    <t>Lébl</t>
  </si>
  <si>
    <t>Škvarek Eduard</t>
  </si>
  <si>
    <t>Hofmann   Ivo</t>
  </si>
  <si>
    <t>Demel Karel</t>
  </si>
  <si>
    <t>Darivčák Jaromír</t>
  </si>
  <si>
    <t>Nevlud Jiří</t>
  </si>
  <si>
    <t>Lébl   Zdeněk</t>
  </si>
  <si>
    <t>Brus   Miroslav</t>
  </si>
  <si>
    <t>Ermis   Václav</t>
  </si>
  <si>
    <t>Demel  Karel</t>
  </si>
  <si>
    <t>Novotný  Jiří</t>
  </si>
  <si>
    <t>Ivo Hofmann</t>
  </si>
  <si>
    <t>Jiří Boček</t>
  </si>
  <si>
    <t>Jaromír Darivčák</t>
  </si>
  <si>
    <t>Jaroslav Šindel</t>
  </si>
  <si>
    <t>Jiří Urbančík</t>
  </si>
  <si>
    <t>Miroslav Sinér</t>
  </si>
  <si>
    <t>Paulík Karel</t>
  </si>
  <si>
    <t>Mirek Zakuťanský</t>
  </si>
  <si>
    <t>Marcel Horkel</t>
  </si>
  <si>
    <t>Jiří Urbanřík</t>
  </si>
  <si>
    <t>Jiří Karl</t>
  </si>
  <si>
    <t>Libor Hrbek</t>
  </si>
  <si>
    <t>Posílám výsledky utkání s Trnávkou hrané 14.6.2016.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1.Horkel Marcel-Nevlud Jiří 6:0,6:3                                                                                                                                                                                   2.Zakutanský Mirek-Brus Mirek 6:4,6:1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3.Karl Jiří,Horkel Marcel-Demel Karel,Brus Mirek  6:2,6:4 .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</si>
  <si>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1.Horkel Marcel-Nevlud Jiří 6:0,6:3                                                                                                                                                                                   2.Zakutanský Mirek-Brus Mirek 6:4,6:1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3.Karl Jiří,Horkel Marcel-Demel Karel,Brus Mirek  6:2,6:4 .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 </t>
  </si>
  <si>
    <t>2.Zakutanský Mirek-Brus Mirek 6:4,6:1                 </t>
  </si>
  <si>
    <t>3.Karl Jiří,Horkel Marcel-Demel Karel,Brus Mirek  6:2,6:4 .                                                                                                                                    </t>
  </si>
  <si>
    <t>Brus</t>
  </si>
  <si>
    <t>Miroslav Brus</t>
  </si>
  <si>
    <t>Ivo Šindel</t>
  </si>
  <si>
    <t>Karel Demel</t>
  </si>
  <si>
    <t>Jiří Nevlud</t>
  </si>
  <si>
    <t>KRMELÍN</t>
  </si>
  <si>
    <t>Urbančík Jiří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</si>
</sst>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2"/>
    </font>
    <font>
      <b/>
      <sz val="16"/>
      <color indexed="62"/>
      <name val="Arial CE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2"/>
    </font>
    <font>
      <b/>
      <sz val="10"/>
      <color indexed="62"/>
      <name val="Calibri"/>
      <family val="2"/>
    </font>
    <font>
      <b/>
      <sz val="10"/>
      <name val="Arial CE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.5"/>
      <color indexed="8"/>
      <name val="Arial"/>
      <family val="2"/>
    </font>
    <font>
      <b/>
      <sz val="9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dotted"/>
      <top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/>
      <top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/>
      <bottom style="dotted"/>
    </border>
    <border>
      <left/>
      <right style="thin"/>
      <top/>
      <bottom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/>
      <top style="dotted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tted"/>
      <right style="dotted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/>
      <top>
        <color indexed="63"/>
      </top>
      <bottom>
        <color indexed="63"/>
      </bottom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/>
      <right style="thin"/>
      <top/>
      <bottom style="dotted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 diagonalUp="1" diagonalDown="1">
      <left style="thin"/>
      <right style="thin"/>
      <top style="thin"/>
      <bottom style="dotted"/>
      <diagonal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00">
    <xf numFmtId="0" fontId="0" fillId="0" borderId="0" xfId="0" applyAlignment="1">
      <alignment/>
    </xf>
    <xf numFmtId="0" fontId="1" fillId="0" borderId="0" xfId="51">
      <alignment/>
      <protection/>
    </xf>
    <xf numFmtId="0" fontId="22" fillId="0" borderId="0" xfId="51" applyFont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1" fillId="0" borderId="0" xfId="51" applyAlignment="1">
      <alignment horizontal="center"/>
      <protection/>
    </xf>
    <xf numFmtId="0" fontId="1" fillId="0" borderId="10" xfId="51" applyBorder="1">
      <alignment/>
      <protection/>
    </xf>
    <xf numFmtId="0" fontId="1" fillId="24" borderId="0" xfId="51" applyFill="1" applyAlignment="1">
      <alignment horizontal="center"/>
      <protection/>
    </xf>
    <xf numFmtId="0" fontId="29" fillId="0" borderId="11" xfId="51" applyFont="1" applyBorder="1">
      <alignment/>
      <protection/>
    </xf>
    <xf numFmtId="0" fontId="30" fillId="0" borderId="12" xfId="51" applyFont="1" applyBorder="1">
      <alignment/>
      <protection/>
    </xf>
    <xf numFmtId="165" fontId="1" fillId="0" borderId="12" xfId="51" applyNumberFormat="1" applyFont="1" applyBorder="1" applyAlignment="1">
      <alignment horizontal="center"/>
      <protection/>
    </xf>
    <xf numFmtId="165" fontId="30" fillId="0" borderId="12" xfId="51" applyNumberFormat="1" applyFont="1" applyBorder="1">
      <alignment/>
      <protection/>
    </xf>
    <xf numFmtId="0" fontId="30" fillId="0" borderId="13" xfId="51" applyFont="1" applyBorder="1">
      <alignment/>
      <protection/>
    </xf>
    <xf numFmtId="49" fontId="1" fillId="0" borderId="0" xfId="51" applyNumberFormat="1">
      <alignment/>
      <protection/>
    </xf>
    <xf numFmtId="165" fontId="30" fillId="0" borderId="14" xfId="51" applyNumberFormat="1" applyFont="1" applyBorder="1">
      <alignment/>
      <protection/>
    </xf>
    <xf numFmtId="0" fontId="1" fillId="0" borderId="0" xfId="51" applyNumberFormat="1">
      <alignment/>
      <protection/>
    </xf>
    <xf numFmtId="3" fontId="1" fillId="0" borderId="0" xfId="51" applyNumberFormat="1">
      <alignment/>
      <protection/>
    </xf>
    <xf numFmtId="0" fontId="12" fillId="0" borderId="0" xfId="47">
      <alignment/>
      <protection/>
    </xf>
    <xf numFmtId="0" fontId="35" fillId="0" borderId="0" xfId="47" applyFont="1" applyAlignment="1">
      <alignment horizontal="center"/>
      <protection/>
    </xf>
    <xf numFmtId="0" fontId="36" fillId="0" borderId="15" xfId="47" applyFont="1" applyBorder="1">
      <alignment/>
      <protection/>
    </xf>
    <xf numFmtId="0" fontId="27" fillId="0" borderId="16" xfId="47" applyFont="1" applyFill="1" applyBorder="1">
      <alignment/>
      <protection/>
    </xf>
    <xf numFmtId="0" fontId="27" fillId="0" borderId="17" xfId="47" applyFont="1" applyFill="1" applyBorder="1" applyAlignment="1">
      <alignment horizontal="center"/>
      <protection/>
    </xf>
    <xf numFmtId="0" fontId="27" fillId="0" borderId="18" xfId="47" applyFont="1" applyFill="1" applyBorder="1">
      <alignment/>
      <protection/>
    </xf>
    <xf numFmtId="0" fontId="27" fillId="0" borderId="19" xfId="47" applyFont="1" applyFill="1" applyBorder="1">
      <alignment/>
      <protection/>
    </xf>
    <xf numFmtId="0" fontId="36" fillId="0" borderId="0" xfId="47" applyFont="1" applyAlignment="1">
      <alignment horizontal="center"/>
      <protection/>
    </xf>
    <xf numFmtId="0" fontId="36" fillId="0" borderId="0" xfId="47" applyFont="1">
      <alignment/>
      <protection/>
    </xf>
    <xf numFmtId="0" fontId="36" fillId="0" borderId="20" xfId="47" applyFont="1" applyBorder="1">
      <alignment/>
      <protection/>
    </xf>
    <xf numFmtId="0" fontId="27" fillId="0" borderId="21" xfId="47" applyFont="1" applyFill="1" applyBorder="1">
      <alignment/>
      <protection/>
    </xf>
    <xf numFmtId="0" fontId="27" fillId="0" borderId="22" xfId="47" applyFont="1" applyFill="1" applyBorder="1">
      <alignment/>
      <protection/>
    </xf>
    <xf numFmtId="0" fontId="27" fillId="0" borderId="23" xfId="47" applyFont="1" applyFill="1" applyBorder="1">
      <alignment/>
      <protection/>
    </xf>
    <xf numFmtId="0" fontId="27" fillId="0" borderId="24" xfId="47" applyFont="1" applyFill="1" applyBorder="1">
      <alignment/>
      <protection/>
    </xf>
    <xf numFmtId="0" fontId="36" fillId="0" borderId="25" xfId="47" applyFont="1" applyBorder="1">
      <alignment/>
      <protection/>
    </xf>
    <xf numFmtId="0" fontId="27" fillId="0" borderId="26" xfId="47" applyFont="1" applyFill="1" applyBorder="1" applyAlignment="1">
      <alignment horizontal="center"/>
      <protection/>
    </xf>
    <xf numFmtId="0" fontId="27" fillId="0" borderId="27" xfId="47" applyFont="1" applyFill="1" applyBorder="1">
      <alignment/>
      <protection/>
    </xf>
    <xf numFmtId="0" fontId="27" fillId="0" borderId="28" xfId="47" applyFont="1" applyFill="1" applyBorder="1">
      <alignment/>
      <protection/>
    </xf>
    <xf numFmtId="0" fontId="36" fillId="0" borderId="29" xfId="47" applyFont="1" applyBorder="1">
      <alignment/>
      <protection/>
    </xf>
    <xf numFmtId="0" fontId="27" fillId="0" borderId="30" xfId="47" applyFont="1" applyFill="1" applyBorder="1" applyAlignment="1">
      <alignment horizontal="center"/>
      <protection/>
    </xf>
    <xf numFmtId="0" fontId="27" fillId="0" borderId="31" xfId="47" applyFont="1" applyFill="1" applyBorder="1">
      <alignment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7" fillId="2" borderId="34" xfId="47" applyFont="1" applyFill="1" applyBorder="1" applyAlignment="1">
      <alignment horizontal="center"/>
      <protection/>
    </xf>
    <xf numFmtId="0" fontId="34" fillId="0" borderId="0" xfId="51" applyFont="1" applyBorder="1">
      <alignment/>
      <protection/>
    </xf>
    <xf numFmtId="16" fontId="36" fillId="0" borderId="15" xfId="47" applyNumberFormat="1" applyFont="1" applyBorder="1">
      <alignment/>
      <protection/>
    </xf>
    <xf numFmtId="0" fontId="38" fillId="0" borderId="0" xfId="47" applyFont="1">
      <alignment/>
      <protection/>
    </xf>
    <xf numFmtId="0" fontId="39" fillId="0" borderId="0" xfId="47" applyFont="1">
      <alignment/>
      <protection/>
    </xf>
    <xf numFmtId="0" fontId="12" fillId="0" borderId="35" xfId="47" applyBorder="1">
      <alignment/>
      <protection/>
    </xf>
    <xf numFmtId="0" fontId="12" fillId="0" borderId="36" xfId="47" applyBorder="1">
      <alignment/>
      <protection/>
    </xf>
    <xf numFmtId="0" fontId="21" fillId="0" borderId="35" xfId="47" applyFont="1" applyFill="1" applyBorder="1" applyAlignment="1">
      <alignment textRotation="90"/>
      <protection/>
    </xf>
    <xf numFmtId="0" fontId="35" fillId="0" borderId="37" xfId="47" applyFont="1" applyBorder="1" applyAlignment="1">
      <alignment horizontal="center" textRotation="90"/>
      <protection/>
    </xf>
    <xf numFmtId="0" fontId="35" fillId="0" borderId="35" xfId="47" applyFont="1" applyBorder="1" applyAlignment="1">
      <alignment horizontal="center" textRotation="90"/>
      <protection/>
    </xf>
    <xf numFmtId="0" fontId="35" fillId="0" borderId="37" xfId="47" applyFont="1" applyBorder="1" applyAlignment="1">
      <alignment textRotation="90"/>
      <protection/>
    </xf>
    <xf numFmtId="0" fontId="1" fillId="0" borderId="0" xfId="51" applyFont="1">
      <alignment/>
      <protection/>
    </xf>
    <xf numFmtId="0" fontId="37" fillId="2" borderId="34" xfId="47" applyFont="1" applyFill="1" applyBorder="1" applyAlignment="1" applyProtection="1">
      <alignment horizontal="center"/>
      <protection locked="0"/>
    </xf>
    <xf numFmtId="0" fontId="35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5" fillId="0" borderId="35" xfId="47" applyNumberFormat="1" applyFont="1" applyFill="1" applyBorder="1" applyAlignment="1">
      <alignment horizontal="center" textRotation="90"/>
      <protection/>
    </xf>
    <xf numFmtId="0" fontId="21" fillId="0" borderId="38" xfId="47" applyNumberFormat="1" applyFont="1" applyFill="1" applyBorder="1" applyAlignment="1">
      <alignment horizontal="center" textRotation="90"/>
      <protection/>
    </xf>
    <xf numFmtId="0" fontId="21" fillId="0" borderId="39" xfId="47" applyNumberFormat="1" applyFont="1" applyBorder="1" applyAlignment="1">
      <alignment textRotation="90"/>
      <protection/>
    </xf>
    <xf numFmtId="0" fontId="21" fillId="0" borderId="40" xfId="47" applyNumberFormat="1" applyFont="1" applyBorder="1" applyAlignment="1">
      <alignment textRotation="90"/>
      <protection/>
    </xf>
    <xf numFmtId="0" fontId="35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43" fillId="0" borderId="41" xfId="47" applyNumberFormat="1" applyFont="1" applyFill="1" applyBorder="1" applyAlignment="1">
      <alignment horizontal="center" vertical="center"/>
      <protection/>
    </xf>
    <xf numFmtId="0" fontId="43" fillId="0" borderId="42" xfId="47" applyFont="1" applyFill="1" applyBorder="1" applyAlignment="1">
      <alignment horizontal="center" vertical="center"/>
      <protection/>
    </xf>
    <xf numFmtId="3" fontId="43" fillId="0" borderId="43" xfId="47" applyNumberFormat="1" applyFont="1" applyFill="1" applyBorder="1" applyAlignment="1">
      <alignment horizontal="center" vertical="center"/>
      <protection/>
    </xf>
    <xf numFmtId="3" fontId="43" fillId="0" borderId="44" xfId="47" applyNumberFormat="1" applyFont="1" applyFill="1" applyBorder="1" applyAlignment="1">
      <alignment horizontal="center" vertical="center"/>
      <protection/>
    </xf>
    <xf numFmtId="0" fontId="43" fillId="0" borderId="45" xfId="47" applyFont="1" applyFill="1" applyBorder="1" applyAlignment="1">
      <alignment horizontal="center" vertical="center"/>
      <protection/>
    </xf>
    <xf numFmtId="3" fontId="43" fillId="0" borderId="46" xfId="47" applyNumberFormat="1" applyFont="1" applyFill="1" applyBorder="1" applyAlignment="1">
      <alignment horizontal="center" vertical="center"/>
      <protection/>
    </xf>
    <xf numFmtId="3" fontId="43" fillId="0" borderId="45" xfId="47" applyNumberFormat="1" applyFont="1" applyFill="1" applyBorder="1" applyAlignment="1">
      <alignment horizontal="center" vertical="center"/>
      <protection/>
    </xf>
    <xf numFmtId="0" fontId="43" fillId="0" borderId="47" xfId="47" applyNumberFormat="1" applyFont="1" applyFill="1" applyBorder="1" applyAlignment="1">
      <alignment horizontal="center" vertical="center"/>
      <protection/>
    </xf>
    <xf numFmtId="3" fontId="43" fillId="0" borderId="48" xfId="47" applyNumberFormat="1" applyFont="1" applyFill="1" applyBorder="1" applyAlignment="1">
      <alignment horizontal="center" vertical="center"/>
      <protection/>
    </xf>
    <xf numFmtId="0" fontId="43" fillId="0" borderId="45" xfId="47" applyNumberFormat="1" applyFont="1" applyBorder="1" applyAlignment="1">
      <alignment horizontal="center" vertical="center"/>
      <protection/>
    </xf>
    <xf numFmtId="0" fontId="44" fillId="0" borderId="0" xfId="51" applyFont="1" applyAlignment="1">
      <alignment horizontal="center"/>
      <protection/>
    </xf>
    <xf numFmtId="0" fontId="45" fillId="0" borderId="0" xfId="51" applyFont="1" applyAlignment="1">
      <alignment horizontal="center"/>
      <protection/>
    </xf>
    <xf numFmtId="0" fontId="46" fillId="0" borderId="0" xfId="51" applyFont="1">
      <alignment/>
      <protection/>
    </xf>
    <xf numFmtId="0" fontId="47" fillId="0" borderId="0" xfId="51" applyFont="1">
      <alignment/>
      <protection/>
    </xf>
    <xf numFmtId="0" fontId="30" fillId="0" borderId="0" xfId="51" applyFont="1">
      <alignment/>
      <protection/>
    </xf>
    <xf numFmtId="0" fontId="28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1" fillId="0" borderId="0" xfId="51" applyFont="1" applyAlignment="1">
      <alignment horizontal="left"/>
      <protection/>
    </xf>
    <xf numFmtId="0" fontId="1" fillId="0" borderId="34" xfId="51" applyBorder="1" applyAlignment="1" applyProtection="1">
      <alignment horizontal="center"/>
      <protection locked="0"/>
    </xf>
    <xf numFmtId="0" fontId="48" fillId="0" borderId="0" xfId="51" applyFont="1" applyAlignment="1">
      <alignment horizontal="center"/>
      <protection/>
    </xf>
    <xf numFmtId="0" fontId="49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0" fillId="0" borderId="0" xfId="51" applyFont="1" applyBorder="1">
      <alignment/>
      <protection/>
    </xf>
    <xf numFmtId="0" fontId="1" fillId="0" borderId="0" xfId="51" applyFont="1" applyAlignment="1">
      <alignment horizontal="center"/>
      <protection/>
    </xf>
    <xf numFmtId="0" fontId="1" fillId="25" borderId="0" xfId="51" applyFill="1">
      <alignment/>
      <protection/>
    </xf>
    <xf numFmtId="0" fontId="50" fillId="25" borderId="0" xfId="51" applyNumberFormat="1" applyFont="1" applyFill="1">
      <alignment/>
      <protection/>
    </xf>
    <xf numFmtId="14" fontId="1" fillId="0" borderId="0" xfId="51" applyNumberFormat="1" applyBorder="1" applyAlignment="1">
      <alignment horizontal="left"/>
      <protection/>
    </xf>
    <xf numFmtId="0" fontId="1" fillId="0" borderId="34" xfId="51" applyBorder="1" applyProtection="1">
      <alignment/>
      <protection locked="0"/>
    </xf>
    <xf numFmtId="0" fontId="1" fillId="0" borderId="49" xfId="51" applyBorder="1">
      <alignment/>
      <protection/>
    </xf>
    <xf numFmtId="0" fontId="1" fillId="0" borderId="50" xfId="51" applyBorder="1">
      <alignment/>
      <protection/>
    </xf>
    <xf numFmtId="0" fontId="1" fillId="0" borderId="0" xfId="51" applyBorder="1" applyAlignment="1">
      <alignment horizontal="center"/>
      <protection/>
    </xf>
    <xf numFmtId="0" fontId="28" fillId="0" borderId="0" xfId="51" applyFont="1">
      <alignment/>
      <protection/>
    </xf>
    <xf numFmtId="0" fontId="1" fillId="0" borderId="51" xfId="51" applyBorder="1">
      <alignment/>
      <protection/>
    </xf>
    <xf numFmtId="0" fontId="3" fillId="0" borderId="34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34" xfId="51" applyFont="1" applyBorder="1" applyAlignment="1">
      <alignment horizontal="left"/>
      <protection/>
    </xf>
    <xf numFmtId="0" fontId="3" fillId="0" borderId="34" xfId="51" applyFont="1" applyBorder="1">
      <alignment/>
      <protection/>
    </xf>
    <xf numFmtId="0" fontId="3" fillId="0" borderId="0" xfId="51" applyFont="1" applyBorder="1">
      <alignment/>
      <protection/>
    </xf>
    <xf numFmtId="0" fontId="1" fillId="0" borderId="34" xfId="51" applyBorder="1">
      <alignment/>
      <protection/>
    </xf>
    <xf numFmtId="0" fontId="1" fillId="7" borderId="52" xfId="51" applyFill="1" applyBorder="1" applyAlignment="1">
      <alignment horizontal="center"/>
      <protection/>
    </xf>
    <xf numFmtId="0" fontId="3" fillId="7" borderId="53" xfId="51" applyFont="1" applyFill="1" applyBorder="1" applyAlignment="1">
      <alignment horizontal="center"/>
      <protection/>
    </xf>
    <xf numFmtId="3" fontId="1" fillId="7" borderId="54" xfId="51" applyNumberFormat="1" applyFill="1" applyBorder="1" applyAlignment="1">
      <alignment horizontal="center"/>
      <protection/>
    </xf>
    <xf numFmtId="0" fontId="30" fillId="7" borderId="52" xfId="51" applyFont="1" applyFill="1" applyBorder="1" applyAlignment="1">
      <alignment horizontal="center"/>
      <protection/>
    </xf>
    <xf numFmtId="0" fontId="30" fillId="7" borderId="54" xfId="51" applyFont="1" applyFill="1" applyBorder="1" applyAlignment="1">
      <alignment horizontal="center"/>
      <protection/>
    </xf>
    <xf numFmtId="0" fontId="1" fillId="0" borderId="0" xfId="51" applyAlignment="1">
      <alignment horizontal="left"/>
      <protection/>
    </xf>
    <xf numFmtId="0" fontId="0" fillId="24" borderId="0" xfId="51" applyFont="1" applyFill="1">
      <alignment/>
      <protection/>
    </xf>
    <xf numFmtId="0" fontId="1" fillId="0" borderId="0" xfId="51" applyBorder="1" applyAlignment="1">
      <alignment horizontal="center" vertical="center"/>
      <protection/>
    </xf>
    <xf numFmtId="0" fontId="1" fillId="0" borderId="11" xfId="51" applyBorder="1">
      <alignment/>
      <protection/>
    </xf>
    <xf numFmtId="0" fontId="3" fillId="0" borderId="55" xfId="51" applyFont="1" applyBorder="1">
      <alignment/>
      <protection/>
    </xf>
    <xf numFmtId="0" fontId="1" fillId="0" borderId="55" xfId="51" applyBorder="1">
      <alignment/>
      <protection/>
    </xf>
    <xf numFmtId="3" fontId="1" fillId="7" borderId="52" xfId="51" applyNumberFormat="1" applyFill="1" applyBorder="1" applyAlignment="1">
      <alignment horizontal="center" vertical="center"/>
      <protection/>
    </xf>
    <xf numFmtId="3" fontId="1" fillId="7" borderId="54" xfId="51" applyNumberFormat="1" applyFill="1" applyBorder="1" applyAlignment="1">
      <alignment horizontal="center" vertical="center"/>
      <protection/>
    </xf>
    <xf numFmtId="0" fontId="3" fillId="7" borderId="53" xfId="51" applyFont="1" applyFill="1" applyBorder="1" applyAlignment="1">
      <alignment horizontal="center" vertical="center"/>
      <protection/>
    </xf>
    <xf numFmtId="0" fontId="51" fillId="7" borderId="11" xfId="51" applyFont="1" applyFill="1" applyBorder="1">
      <alignment/>
      <protection/>
    </xf>
    <xf numFmtId="0" fontId="1" fillId="0" borderId="0" xfId="51" applyBorder="1">
      <alignment/>
      <protection/>
    </xf>
    <xf numFmtId="0" fontId="29" fillId="0" borderId="0" xfId="51" applyFont="1">
      <alignment/>
      <protection/>
    </xf>
    <xf numFmtId="0" fontId="1" fillId="0" borderId="56" xfId="51" applyBorder="1" applyProtection="1">
      <alignment/>
      <protection locked="0"/>
    </xf>
    <xf numFmtId="0" fontId="1" fillId="0" borderId="0" xfId="51" applyProtection="1">
      <alignment/>
      <protection locked="0"/>
    </xf>
    <xf numFmtId="0" fontId="44" fillId="0" borderId="50" xfId="51" applyFont="1" applyBorder="1" applyAlignment="1">
      <alignment horizontal="center"/>
      <protection/>
    </xf>
    <xf numFmtId="0" fontId="45" fillId="0" borderId="50" xfId="51" applyFont="1" applyBorder="1" applyAlignment="1">
      <alignment horizontal="center"/>
      <protection/>
    </xf>
    <xf numFmtId="0" fontId="1" fillId="0" borderId="0" xfId="51" applyFont="1" applyAlignment="1" applyProtection="1">
      <alignment horizontal="left"/>
      <protection locked="0"/>
    </xf>
    <xf numFmtId="0" fontId="30" fillId="0" borderId="57" xfId="51" applyFont="1" applyBorder="1" applyProtection="1">
      <alignment/>
      <protection locked="0"/>
    </xf>
    <xf numFmtId="0" fontId="1" fillId="0" borderId="0" xfId="51" applyAlignment="1" applyProtection="1">
      <alignment horizontal="center"/>
      <protection locked="0"/>
    </xf>
    <xf numFmtId="0" fontId="3" fillId="0" borderId="0" xfId="51" applyFont="1" applyProtection="1">
      <alignment/>
      <protection locked="0"/>
    </xf>
    <xf numFmtId="3" fontId="43" fillId="0" borderId="47" xfId="47" applyNumberFormat="1" applyFont="1" applyFill="1" applyBorder="1">
      <alignment/>
      <protection/>
    </xf>
    <xf numFmtId="3" fontId="43" fillId="0" borderId="46" xfId="47" applyNumberFormat="1" applyFont="1" applyFill="1" applyBorder="1" applyAlignment="1">
      <alignment horizontal="center"/>
      <protection/>
    </xf>
    <xf numFmtId="3" fontId="43" fillId="0" borderId="48" xfId="47" applyNumberFormat="1" applyFont="1" applyFill="1" applyBorder="1">
      <alignment/>
      <protection/>
    </xf>
    <xf numFmtId="3" fontId="29" fillId="7" borderId="52" xfId="51" applyNumberFormat="1" applyFont="1" applyFill="1" applyBorder="1" applyAlignment="1">
      <alignment horizontal="center" vertical="center"/>
      <protection/>
    </xf>
    <xf numFmtId="3" fontId="29" fillId="7" borderId="54" xfId="51" applyNumberFormat="1" applyFont="1" applyFill="1" applyBorder="1" applyAlignment="1">
      <alignment horizontal="center" vertical="center"/>
      <protection/>
    </xf>
    <xf numFmtId="0" fontId="30" fillId="7" borderId="53" xfId="51" applyFont="1" applyFill="1" applyBorder="1" applyAlignment="1">
      <alignment horizontal="center" vertical="center"/>
      <protection/>
    </xf>
    <xf numFmtId="0" fontId="43" fillId="0" borderId="58" xfId="47" applyFont="1" applyBorder="1" applyAlignment="1">
      <alignment horizontal="center" vertical="center"/>
      <protection/>
    </xf>
    <xf numFmtId="0" fontId="53" fillId="0" borderId="59" xfId="47" applyFont="1" applyBorder="1" applyAlignment="1">
      <alignment vertical="center"/>
      <protection/>
    </xf>
    <xf numFmtId="0" fontId="54" fillId="0" borderId="36" xfId="47" applyFont="1" applyBorder="1">
      <alignment/>
      <protection/>
    </xf>
    <xf numFmtId="3" fontId="43" fillId="25" borderId="45" xfId="47" applyNumberFormat="1" applyFont="1" applyFill="1" applyBorder="1" applyAlignment="1">
      <alignment horizontal="center" vertical="center"/>
      <protection/>
    </xf>
    <xf numFmtId="0" fontId="43" fillId="25" borderId="45" xfId="47" applyFont="1" applyFill="1" applyBorder="1" applyAlignment="1">
      <alignment horizontal="center" vertical="center"/>
      <protection/>
    </xf>
    <xf numFmtId="3" fontId="43" fillId="25" borderId="46" xfId="47" applyNumberFormat="1" applyFont="1" applyFill="1" applyBorder="1" applyAlignment="1">
      <alignment horizontal="center" vertical="center"/>
      <protection/>
    </xf>
    <xf numFmtId="0" fontId="43" fillId="25" borderId="47" xfId="47" applyNumberFormat="1" applyFont="1" applyFill="1" applyBorder="1" applyAlignment="1">
      <alignment horizontal="center" vertical="center"/>
      <protection/>
    </xf>
    <xf numFmtId="0" fontId="43" fillId="25" borderId="45" xfId="47" applyNumberFormat="1" applyFont="1" applyFill="1" applyBorder="1" applyAlignment="1">
      <alignment horizontal="center" vertical="center"/>
      <protection/>
    </xf>
    <xf numFmtId="0" fontId="35" fillId="0" borderId="0" xfId="47" applyFont="1" applyAlignment="1">
      <alignment horizontal="right"/>
      <protection/>
    </xf>
    <xf numFmtId="0" fontId="35" fillId="0" borderId="0" xfId="51" applyFont="1" applyAlignment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27" fillId="24" borderId="34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9" fillId="0" borderId="63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64" xfId="0" applyFont="1" applyBorder="1" applyAlignment="1">
      <alignment/>
    </xf>
    <xf numFmtId="3" fontId="29" fillId="0" borderId="63" xfId="0" applyNumberFormat="1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56" fillId="0" borderId="16" xfId="47" applyFont="1" applyFill="1" applyBorder="1">
      <alignment/>
      <protection/>
    </xf>
    <xf numFmtId="0" fontId="56" fillId="0" borderId="21" xfId="47" applyFont="1" applyFill="1" applyBorder="1">
      <alignment/>
      <protection/>
    </xf>
    <xf numFmtId="0" fontId="56" fillId="0" borderId="24" xfId="47" applyFont="1" applyFill="1" applyBorder="1">
      <alignment/>
      <protection/>
    </xf>
    <xf numFmtId="0" fontId="56" fillId="0" borderId="33" xfId="47" applyFont="1" applyFill="1" applyBorder="1">
      <alignment/>
      <protection/>
    </xf>
    <xf numFmtId="0" fontId="56" fillId="0" borderId="65" xfId="47" applyFont="1" applyFill="1" applyBorder="1">
      <alignment/>
      <protection/>
    </xf>
    <xf numFmtId="0" fontId="56" fillId="0" borderId="19" xfId="47" applyFont="1" applyFill="1" applyBorder="1">
      <alignment/>
      <protection/>
    </xf>
    <xf numFmtId="0" fontId="56" fillId="0" borderId="66" xfId="47" applyFont="1" applyFill="1" applyBorder="1">
      <alignment/>
      <protection/>
    </xf>
    <xf numFmtId="0" fontId="56" fillId="0" borderId="67" xfId="47" applyFont="1" applyFill="1" applyBorder="1" applyAlignment="1">
      <alignment horizontal="center"/>
      <protection/>
    </xf>
    <xf numFmtId="0" fontId="56" fillId="0" borderId="30" xfId="47" applyFont="1" applyFill="1" applyBorder="1" applyAlignment="1">
      <alignment horizontal="center"/>
      <protection/>
    </xf>
    <xf numFmtId="14" fontId="1" fillId="0" borderId="57" xfId="51" applyNumberFormat="1" applyFont="1" applyBorder="1" applyAlignment="1" applyProtection="1">
      <alignment horizontal="left"/>
      <protection locked="0"/>
    </xf>
    <xf numFmtId="0" fontId="30" fillId="0" borderId="68" xfId="51" applyNumberFormat="1" applyFont="1" applyBorder="1" applyAlignment="1">
      <alignment horizontal="center"/>
      <protection/>
    </xf>
    <xf numFmtId="0" fontId="30" fillId="0" borderId="69" xfId="51" applyNumberFormat="1" applyFont="1" applyBorder="1" applyAlignment="1">
      <alignment horizontal="center"/>
      <protection/>
    </xf>
    <xf numFmtId="0" fontId="30" fillId="0" borderId="70" xfId="51" applyNumberFormat="1" applyFont="1" applyBorder="1" applyAlignment="1">
      <alignment horizontal="center"/>
      <protection/>
    </xf>
    <xf numFmtId="0" fontId="30" fillId="0" borderId="71" xfId="51" applyNumberFormat="1" applyFont="1" applyBorder="1" applyAlignment="1">
      <alignment horizontal="center"/>
      <protection/>
    </xf>
    <xf numFmtId="0" fontId="30" fillId="0" borderId="72" xfId="51" applyNumberFormat="1" applyFont="1" applyBorder="1" applyAlignment="1">
      <alignment horizontal="center"/>
      <protection/>
    </xf>
    <xf numFmtId="0" fontId="30" fillId="0" borderId="73" xfId="51" applyNumberFormat="1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55" xfId="0" applyBorder="1" applyAlignment="1">
      <alignment/>
    </xf>
    <xf numFmtId="0" fontId="55" fillId="0" borderId="74" xfId="0" applyFont="1" applyBorder="1" applyAlignment="1">
      <alignment horizontal="center"/>
    </xf>
    <xf numFmtId="0" fontId="55" fillId="24" borderId="34" xfId="0" applyFont="1" applyFill="1" applyBorder="1" applyAlignment="1">
      <alignment horizontal="center"/>
    </xf>
    <xf numFmtId="0" fontId="55" fillId="0" borderId="75" xfId="0" applyFont="1" applyBorder="1" applyAlignment="1">
      <alignment horizontal="center"/>
    </xf>
    <xf numFmtId="0" fontId="55" fillId="0" borderId="34" xfId="0" applyFont="1" applyBorder="1" applyAlignment="1">
      <alignment horizontal="center" wrapText="1"/>
    </xf>
    <xf numFmtId="0" fontId="55" fillId="0" borderId="70" xfId="0" applyFont="1" applyBorder="1" applyAlignment="1">
      <alignment/>
    </xf>
    <xf numFmtId="0" fontId="51" fillId="0" borderId="76" xfId="0" applyFont="1" applyBorder="1" applyAlignment="1">
      <alignment horizontal="center"/>
    </xf>
    <xf numFmtId="0" fontId="55" fillId="0" borderId="71" xfId="0" applyFont="1" applyBorder="1" applyAlignment="1">
      <alignment/>
    </xf>
    <xf numFmtId="0" fontId="55" fillId="7" borderId="70" xfId="0" applyFont="1" applyFill="1" applyBorder="1" applyAlignment="1">
      <alignment/>
    </xf>
    <xf numFmtId="0" fontId="51" fillId="7" borderId="76" xfId="0" applyFont="1" applyFill="1" applyBorder="1" applyAlignment="1">
      <alignment horizontal="center"/>
    </xf>
    <xf numFmtId="0" fontId="55" fillId="7" borderId="71" xfId="0" applyFont="1" applyFill="1" applyBorder="1" applyAlignment="1">
      <alignment/>
    </xf>
    <xf numFmtId="0" fontId="55" fillId="0" borderId="77" xfId="0" applyFont="1" applyBorder="1" applyAlignment="1">
      <alignment/>
    </xf>
    <xf numFmtId="0" fontId="55" fillId="0" borderId="78" xfId="0" applyFont="1" applyBorder="1" applyAlignment="1">
      <alignment/>
    </xf>
    <xf numFmtId="0" fontId="55" fillId="24" borderId="79" xfId="0" applyFont="1" applyFill="1" applyBorder="1" applyAlignment="1">
      <alignment/>
    </xf>
    <xf numFmtId="0" fontId="55" fillId="0" borderId="80" xfId="0" applyFont="1" applyBorder="1" applyAlignment="1">
      <alignment/>
    </xf>
    <xf numFmtId="0" fontId="55" fillId="7" borderId="81" xfId="0" applyFont="1" applyFill="1" applyBorder="1" applyAlignment="1">
      <alignment horizontal="center"/>
    </xf>
    <xf numFmtId="0" fontId="55" fillId="7" borderId="71" xfId="0" applyFont="1" applyFill="1" applyBorder="1" applyAlignment="1">
      <alignment horizontal="center"/>
    </xf>
    <xf numFmtId="9" fontId="55" fillId="0" borderId="79" xfId="54" applyFont="1" applyFill="1" applyBorder="1" applyAlignment="1">
      <alignment/>
    </xf>
    <xf numFmtId="3" fontId="0" fillId="24" borderId="0" xfId="0" applyNumberFormat="1" applyFill="1" applyAlignment="1">
      <alignment/>
    </xf>
    <xf numFmtId="0" fontId="55" fillId="0" borderId="68" xfId="0" applyFont="1" applyBorder="1" applyAlignment="1">
      <alignment/>
    </xf>
    <xf numFmtId="0" fontId="51" fillId="0" borderId="82" xfId="0" applyFont="1" applyBorder="1" applyAlignment="1">
      <alignment horizontal="center"/>
    </xf>
    <xf numFmtId="0" fontId="55" fillId="0" borderId="69" xfId="0" applyFont="1" applyBorder="1" applyAlignment="1">
      <alignment/>
    </xf>
    <xf numFmtId="0" fontId="55" fillId="7" borderId="68" xfId="0" applyFont="1" applyFill="1" applyBorder="1" applyAlignment="1">
      <alignment/>
    </xf>
    <xf numFmtId="0" fontId="51" fillId="7" borderId="82" xfId="0" applyFont="1" applyFill="1" applyBorder="1" applyAlignment="1">
      <alignment horizontal="center"/>
    </xf>
    <xf numFmtId="0" fontId="55" fillId="7" borderId="69" xfId="0" applyFont="1" applyFill="1" applyBorder="1" applyAlignment="1">
      <alignment/>
    </xf>
    <xf numFmtId="0" fontId="55" fillId="0" borderId="83" xfId="0" applyFont="1" applyBorder="1" applyAlignment="1">
      <alignment/>
    </xf>
    <xf numFmtId="0" fontId="55" fillId="0" borderId="84" xfId="0" applyFont="1" applyBorder="1" applyAlignment="1">
      <alignment/>
    </xf>
    <xf numFmtId="0" fontId="55" fillId="24" borderId="85" xfId="0" applyFont="1" applyFill="1" applyBorder="1" applyAlignment="1">
      <alignment/>
    </xf>
    <xf numFmtId="0" fontId="55" fillId="0" borderId="86" xfId="0" applyFont="1" applyBorder="1" applyAlignment="1">
      <alignment/>
    </xf>
    <xf numFmtId="0" fontId="55" fillId="7" borderId="87" xfId="0" applyFont="1" applyFill="1" applyBorder="1" applyAlignment="1">
      <alignment horizontal="center"/>
    </xf>
    <xf numFmtId="0" fontId="55" fillId="7" borderId="69" xfId="0" applyFont="1" applyFill="1" applyBorder="1" applyAlignment="1">
      <alignment horizontal="center"/>
    </xf>
    <xf numFmtId="9" fontId="55" fillId="0" borderId="85" xfId="54" applyFont="1" applyFill="1" applyBorder="1" applyAlignment="1">
      <alignment/>
    </xf>
    <xf numFmtId="0" fontId="55" fillId="0" borderId="72" xfId="0" applyFont="1" applyBorder="1" applyAlignment="1">
      <alignment/>
    </xf>
    <xf numFmtId="0" fontId="51" fillId="0" borderId="88" xfId="0" applyFont="1" applyBorder="1" applyAlignment="1">
      <alignment horizontal="center"/>
    </xf>
    <xf numFmtId="0" fontId="55" fillId="0" borderId="73" xfId="0" applyFont="1" applyBorder="1" applyAlignment="1">
      <alignment/>
    </xf>
    <xf numFmtId="0" fontId="55" fillId="7" borderId="72" xfId="0" applyFont="1" applyFill="1" applyBorder="1" applyAlignment="1">
      <alignment/>
    </xf>
    <xf numFmtId="0" fontId="51" fillId="7" borderId="88" xfId="0" applyFont="1" applyFill="1" applyBorder="1" applyAlignment="1">
      <alignment horizontal="center"/>
    </xf>
    <xf numFmtId="0" fontId="55" fillId="7" borderId="73" xfId="0" applyFont="1" applyFill="1" applyBorder="1" applyAlignment="1">
      <alignment/>
    </xf>
    <xf numFmtId="0" fontId="55" fillId="0" borderId="89" xfId="0" applyFont="1" applyBorder="1" applyAlignment="1">
      <alignment/>
    </xf>
    <xf numFmtId="0" fontId="55" fillId="0" borderId="90" xfId="0" applyFont="1" applyBorder="1" applyAlignment="1">
      <alignment/>
    </xf>
    <xf numFmtId="0" fontId="55" fillId="24" borderId="91" xfId="0" applyFont="1" applyFill="1" applyBorder="1" applyAlignment="1">
      <alignment/>
    </xf>
    <xf numFmtId="0" fontId="55" fillId="0" borderId="92" xfId="0" applyFont="1" applyBorder="1" applyAlignment="1">
      <alignment/>
    </xf>
    <xf numFmtId="0" fontId="55" fillId="7" borderId="93" xfId="0" applyFont="1" applyFill="1" applyBorder="1" applyAlignment="1">
      <alignment horizontal="center"/>
    </xf>
    <xf numFmtId="0" fontId="55" fillId="7" borderId="73" xfId="0" applyFont="1" applyFill="1" applyBorder="1" applyAlignment="1">
      <alignment horizontal="center"/>
    </xf>
    <xf numFmtId="9" fontId="55" fillId="0" borderId="91" xfId="54" applyFont="1" applyFill="1" applyBorder="1" applyAlignment="1">
      <alignment/>
    </xf>
    <xf numFmtId="0" fontId="58" fillId="0" borderId="94" xfId="0" applyFont="1" applyBorder="1" applyAlignment="1">
      <alignment/>
    </xf>
    <xf numFmtId="0" fontId="58" fillId="0" borderId="95" xfId="0" applyFont="1" applyBorder="1" applyAlignment="1">
      <alignment/>
    </xf>
    <xf numFmtId="0" fontId="58" fillId="0" borderId="96" xfId="0" applyFont="1" applyBorder="1" applyAlignment="1">
      <alignment/>
    </xf>
    <xf numFmtId="0" fontId="0" fillId="0" borderId="0" xfId="0" applyAlignment="1">
      <alignment textRotation="90"/>
    </xf>
    <xf numFmtId="0" fontId="58" fillId="0" borderId="97" xfId="0" applyFont="1" applyBorder="1" applyAlignment="1">
      <alignment/>
    </xf>
    <xf numFmtId="0" fontId="55" fillId="0" borderId="98" xfId="0" applyFont="1" applyBorder="1" applyAlignment="1">
      <alignment/>
    </xf>
    <xf numFmtId="0" fontId="51" fillId="0" borderId="99" xfId="0" applyFont="1" applyBorder="1" applyAlignment="1">
      <alignment horizontal="center"/>
    </xf>
    <xf numFmtId="0" fontId="55" fillId="0" borderId="100" xfId="0" applyFont="1" applyBorder="1" applyAlignment="1">
      <alignment/>
    </xf>
    <xf numFmtId="0" fontId="55" fillId="7" borderId="98" xfId="0" applyFont="1" applyFill="1" applyBorder="1" applyAlignment="1">
      <alignment/>
    </xf>
    <xf numFmtId="0" fontId="51" fillId="7" borderId="99" xfId="0" applyFont="1" applyFill="1" applyBorder="1" applyAlignment="1">
      <alignment horizontal="center"/>
    </xf>
    <xf numFmtId="0" fontId="55" fillId="7" borderId="100" xfId="0" applyFont="1" applyFill="1" applyBorder="1" applyAlignment="1">
      <alignment/>
    </xf>
    <xf numFmtId="0" fontId="55" fillId="0" borderId="101" xfId="0" applyFont="1" applyBorder="1" applyAlignment="1">
      <alignment/>
    </xf>
    <xf numFmtId="0" fontId="58" fillId="0" borderId="102" xfId="0" applyFont="1" applyBorder="1" applyAlignment="1">
      <alignment/>
    </xf>
    <xf numFmtId="0" fontId="55" fillId="0" borderId="103" xfId="0" applyFont="1" applyBorder="1" applyAlignment="1">
      <alignment/>
    </xf>
    <xf numFmtId="0" fontId="51" fillId="0" borderId="104" xfId="0" applyFont="1" applyBorder="1" applyAlignment="1">
      <alignment horizontal="center"/>
    </xf>
    <xf numFmtId="0" fontId="55" fillId="0" borderId="105" xfId="0" applyFont="1" applyBorder="1" applyAlignment="1">
      <alignment/>
    </xf>
    <xf numFmtId="0" fontId="55" fillId="7" borderId="103" xfId="0" applyFont="1" applyFill="1" applyBorder="1" applyAlignment="1">
      <alignment/>
    </xf>
    <xf numFmtId="0" fontId="51" fillId="7" borderId="104" xfId="0" applyFont="1" applyFill="1" applyBorder="1" applyAlignment="1">
      <alignment horizontal="center"/>
    </xf>
    <xf numFmtId="0" fontId="55" fillId="7" borderId="105" xfId="0" applyFont="1" applyFill="1" applyBorder="1" applyAlignment="1">
      <alignment/>
    </xf>
    <xf numFmtId="0" fontId="55" fillId="0" borderId="106" xfId="0" applyFont="1" applyBorder="1" applyAlignment="1">
      <alignment/>
    </xf>
    <xf numFmtId="0" fontId="51" fillId="0" borderId="78" xfId="0" applyFont="1" applyBorder="1" applyAlignment="1">
      <alignment/>
    </xf>
    <xf numFmtId="0" fontId="51" fillId="0" borderId="84" xfId="0" applyFont="1" applyBorder="1" applyAlignment="1">
      <alignment/>
    </xf>
    <xf numFmtId="0" fontId="51" fillId="0" borderId="90" xfId="0" applyFont="1" applyBorder="1" applyAlignment="1">
      <alignment/>
    </xf>
    <xf numFmtId="0" fontId="30" fillId="0" borderId="76" xfId="51" applyFont="1" applyBorder="1" applyAlignment="1">
      <alignment horizontal="center"/>
      <protection/>
    </xf>
    <xf numFmtId="0" fontId="30" fillId="0" borderId="82" xfId="51" applyFont="1" applyBorder="1" applyAlignment="1">
      <alignment horizontal="center"/>
      <protection/>
    </xf>
    <xf numFmtId="0" fontId="30" fillId="0" borderId="88" xfId="51" applyFont="1" applyBorder="1" applyAlignment="1">
      <alignment horizontal="center"/>
      <protection/>
    </xf>
    <xf numFmtId="0" fontId="1" fillId="0" borderId="0" xfId="51" applyFill="1">
      <alignment/>
      <protection/>
    </xf>
    <xf numFmtId="0" fontId="26" fillId="0" borderId="0" xfId="51" applyFont="1" applyFill="1">
      <alignment/>
      <protection/>
    </xf>
    <xf numFmtId="0" fontId="41" fillId="0" borderId="0" xfId="51" applyFont="1" applyFill="1" applyAlignment="1">
      <alignment horizontal="left"/>
      <protection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47" applyFont="1">
      <alignment/>
      <protection/>
    </xf>
    <xf numFmtId="3" fontId="43" fillId="0" borderId="47" xfId="47" applyNumberFormat="1" applyFont="1" applyFill="1" applyBorder="1" applyAlignment="1">
      <alignment horizontal="center" vertical="center"/>
      <protection/>
    </xf>
    <xf numFmtId="3" fontId="43" fillId="0" borderId="58" xfId="47" applyNumberFormat="1" applyFont="1" applyFill="1" applyBorder="1" applyAlignment="1">
      <alignment horizontal="center" vertical="center"/>
      <protection/>
    </xf>
    <xf numFmtId="0" fontId="21" fillId="0" borderId="35" xfId="47" applyNumberFormat="1" applyFont="1" applyFill="1" applyBorder="1" applyAlignment="1">
      <alignment horizontal="center" textRotation="90"/>
      <protection/>
    </xf>
    <xf numFmtId="0" fontId="21" fillId="0" borderId="37" xfId="47" applyNumberFormat="1" applyFont="1" applyBorder="1" applyAlignment="1">
      <alignment textRotation="90"/>
      <protection/>
    </xf>
    <xf numFmtId="0" fontId="53" fillId="0" borderId="59" xfId="47" applyFont="1" applyFill="1" applyBorder="1" applyAlignment="1">
      <alignment vertical="center"/>
      <protection/>
    </xf>
    <xf numFmtId="0" fontId="43" fillId="0" borderId="58" xfId="47" applyFont="1" applyFill="1" applyBorder="1" applyAlignment="1">
      <alignment horizontal="center" vertical="center"/>
      <protection/>
    </xf>
    <xf numFmtId="0" fontId="53" fillId="25" borderId="59" xfId="47" applyFont="1" applyFill="1" applyBorder="1" applyAlignment="1">
      <alignment vertical="center"/>
      <protection/>
    </xf>
    <xf numFmtId="3" fontId="43" fillId="25" borderId="47" xfId="47" applyNumberFormat="1" applyFont="1" applyFill="1" applyBorder="1" applyAlignment="1">
      <alignment horizontal="center" vertical="center"/>
      <protection/>
    </xf>
    <xf numFmtId="3" fontId="43" fillId="25" borderId="58" xfId="47" applyNumberFormat="1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left" indent="10"/>
    </xf>
    <xf numFmtId="0" fontId="60" fillId="0" borderId="0" xfId="0" applyFont="1" applyAlignment="1">
      <alignment/>
    </xf>
    <xf numFmtId="0" fontId="58" fillId="0" borderId="107" xfId="0" applyFont="1" applyBorder="1" applyAlignment="1">
      <alignment/>
    </xf>
    <xf numFmtId="0" fontId="58" fillId="0" borderId="108" xfId="0" applyFont="1" applyBorder="1" applyAlignment="1">
      <alignment/>
    </xf>
    <xf numFmtId="0" fontId="21" fillId="0" borderId="0" xfId="47" applyFont="1" applyAlignment="1">
      <alignment horizontal="right"/>
      <protection/>
    </xf>
    <xf numFmtId="165" fontId="30" fillId="0" borderId="0" xfId="51" applyNumberFormat="1" applyFont="1" applyBorder="1">
      <alignment/>
      <protection/>
    </xf>
    <xf numFmtId="0" fontId="29" fillId="0" borderId="0" xfId="0" applyNumberFormat="1" applyFont="1" applyBorder="1" applyAlignment="1">
      <alignment horizontal="left"/>
    </xf>
    <xf numFmtId="49" fontId="29" fillId="0" borderId="109" xfId="0" applyNumberFormat="1" applyFont="1" applyBorder="1" applyAlignment="1">
      <alignment horizontal="center"/>
    </xf>
    <xf numFmtId="0" fontId="30" fillId="0" borderId="0" xfId="51" applyNumberFormat="1" applyFont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3" fontId="3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43" fillId="0" borderId="48" xfId="47" applyNumberFormat="1" applyFont="1" applyFill="1" applyBorder="1" applyAlignment="1">
      <alignment horizontal="center"/>
      <protection/>
    </xf>
    <xf numFmtId="9" fontId="0" fillId="0" borderId="107" xfId="53" applyFont="1" applyBorder="1" applyAlignment="1">
      <alignment/>
    </xf>
    <xf numFmtId="0" fontId="55" fillId="0" borderId="110" xfId="0" applyFont="1" applyBorder="1" applyAlignment="1">
      <alignment horizontal="center"/>
    </xf>
    <xf numFmtId="0" fontId="55" fillId="0" borderId="107" xfId="0" applyFont="1" applyBorder="1" applyAlignment="1">
      <alignment horizontal="center"/>
    </xf>
    <xf numFmtId="0" fontId="51" fillId="0" borderId="107" xfId="0" applyFont="1" applyBorder="1" applyAlignment="1">
      <alignment/>
    </xf>
    <xf numFmtId="0" fontId="0" fillId="25" borderId="107" xfId="0" applyFont="1" applyFill="1" applyBorder="1" applyAlignment="1">
      <alignment horizontal="center"/>
    </xf>
    <xf numFmtId="0" fontId="0" fillId="25" borderId="108" xfId="0" applyFont="1" applyFill="1" applyBorder="1" applyAlignment="1">
      <alignment horizontal="center"/>
    </xf>
    <xf numFmtId="9" fontId="0" fillId="0" borderId="107" xfId="53" applyNumberFormat="1" applyFont="1" applyBorder="1" applyAlignment="1">
      <alignment/>
    </xf>
    <xf numFmtId="0" fontId="43" fillId="0" borderId="45" xfId="47" applyNumberFormat="1" applyFont="1" applyFill="1" applyBorder="1" applyAlignment="1">
      <alignment horizontal="center" vertical="center"/>
      <protection/>
    </xf>
    <xf numFmtId="3" fontId="1" fillId="7" borderId="111" xfId="51" applyNumberFormat="1" applyFill="1" applyBorder="1" applyAlignment="1">
      <alignment horizontal="center" vertical="center"/>
      <protection/>
    </xf>
    <xf numFmtId="3" fontId="1" fillId="7" borderId="112" xfId="51" applyNumberFormat="1" applyFill="1" applyBorder="1" applyAlignment="1">
      <alignment horizontal="center" vertical="center"/>
      <protection/>
    </xf>
    <xf numFmtId="0" fontId="62" fillId="0" borderId="0" xfId="0" applyFont="1" applyAlignment="1">
      <alignment/>
    </xf>
    <xf numFmtId="14" fontId="63" fillId="0" borderId="0" xfId="0" applyNumberFormat="1" applyFont="1" applyAlignment="1">
      <alignment/>
    </xf>
    <xf numFmtId="9" fontId="0" fillId="0" borderId="108" xfId="53" applyFont="1" applyBorder="1" applyAlignment="1">
      <alignment/>
    </xf>
    <xf numFmtId="170" fontId="51" fillId="0" borderId="107" xfId="53" applyNumberFormat="1" applyFont="1" applyBorder="1" applyAlignment="1">
      <alignment/>
    </xf>
    <xf numFmtId="170" fontId="58" fillId="0" borderId="107" xfId="53" applyNumberFormat="1" applyFont="1" applyBorder="1" applyAlignment="1">
      <alignment/>
    </xf>
    <xf numFmtId="0" fontId="0" fillId="0" borderId="107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170" fontId="58" fillId="0" borderId="108" xfId="53" applyNumberFormat="1" applyFont="1" applyBorder="1" applyAlignment="1">
      <alignment/>
    </xf>
    <xf numFmtId="0" fontId="55" fillId="0" borderId="0" xfId="0" applyFont="1" applyAlignment="1">
      <alignment/>
    </xf>
    <xf numFmtId="0" fontId="58" fillId="0" borderId="12" xfId="0" applyFont="1" applyBorder="1" applyAlignment="1">
      <alignment/>
    </xf>
    <xf numFmtId="0" fontId="64" fillId="0" borderId="0" xfId="0" applyFont="1" applyAlignment="1">
      <alignment wrapText="1"/>
    </xf>
    <xf numFmtId="0" fontId="4" fillId="0" borderId="0" xfId="36" applyAlignment="1">
      <alignment wrapText="1"/>
    </xf>
    <xf numFmtId="0" fontId="65" fillId="0" borderId="0" xfId="0" applyFont="1" applyAlignment="1">
      <alignment/>
    </xf>
    <xf numFmtId="0" fontId="55" fillId="0" borderId="113" xfId="0" applyFont="1" applyBorder="1" applyAlignment="1">
      <alignment/>
    </xf>
    <xf numFmtId="0" fontId="51" fillId="0" borderId="114" xfId="0" applyFont="1" applyBorder="1" applyAlignment="1">
      <alignment horizontal="center"/>
    </xf>
    <xf numFmtId="0" fontId="55" fillId="0" borderId="115" xfId="0" applyFont="1" applyBorder="1" applyAlignment="1">
      <alignment/>
    </xf>
    <xf numFmtId="0" fontId="55" fillId="7" borderId="113" xfId="0" applyFont="1" applyFill="1" applyBorder="1" applyAlignment="1">
      <alignment/>
    </xf>
    <xf numFmtId="0" fontId="51" fillId="7" borderId="114" xfId="0" applyFont="1" applyFill="1" applyBorder="1" applyAlignment="1">
      <alignment horizontal="center"/>
    </xf>
    <xf numFmtId="0" fontId="55" fillId="7" borderId="115" xfId="0" applyFont="1" applyFill="1" applyBorder="1" applyAlignment="1">
      <alignment/>
    </xf>
    <xf numFmtId="0" fontId="55" fillId="0" borderId="116" xfId="0" applyFont="1" applyBorder="1" applyAlignment="1">
      <alignment/>
    </xf>
    <xf numFmtId="0" fontId="35" fillId="24" borderId="0" xfId="47" applyFont="1" applyFill="1">
      <alignment/>
      <protection/>
    </xf>
    <xf numFmtId="9" fontId="0" fillId="0" borderId="108" xfId="53" applyNumberFormat="1" applyFont="1" applyBorder="1" applyAlignment="1">
      <alignment/>
    </xf>
    <xf numFmtId="9" fontId="55" fillId="0" borderId="107" xfId="53" applyFont="1" applyBorder="1" applyAlignment="1">
      <alignment/>
    </xf>
    <xf numFmtId="0" fontId="55" fillId="25" borderId="107" xfId="0" applyFont="1" applyFill="1" applyBorder="1" applyAlignment="1">
      <alignment horizontal="center"/>
    </xf>
    <xf numFmtId="9" fontId="55" fillId="0" borderId="107" xfId="53" applyNumberFormat="1" applyFont="1" applyBorder="1" applyAlignment="1">
      <alignment/>
    </xf>
    <xf numFmtId="0" fontId="21" fillId="0" borderId="0" xfId="47" applyFont="1">
      <alignment/>
      <protection/>
    </xf>
    <xf numFmtId="0" fontId="35" fillId="0" borderId="37" xfId="47" applyFont="1" applyFill="1" applyBorder="1" applyAlignment="1">
      <alignment horizontal="center" textRotation="90"/>
      <protection/>
    </xf>
    <xf numFmtId="0" fontId="43" fillId="0" borderId="58" xfId="47" applyFont="1" applyFill="1" applyBorder="1" applyAlignment="1">
      <alignment horizontal="center" vertical="center"/>
      <protection/>
    </xf>
    <xf numFmtId="0" fontId="35" fillId="0" borderId="37" xfId="47" applyFont="1" applyFill="1" applyBorder="1" applyAlignment="1">
      <alignment horizontal="center" textRotation="90"/>
      <protection/>
    </xf>
    <xf numFmtId="3" fontId="31" fillId="0" borderId="117" xfId="0" applyNumberFormat="1" applyFont="1" applyFill="1" applyBorder="1" applyAlignment="1">
      <alignment horizontal="center"/>
    </xf>
    <xf numFmtId="3" fontId="31" fillId="0" borderId="118" xfId="0" applyNumberFormat="1" applyFont="1" applyFill="1" applyBorder="1" applyAlignment="1">
      <alignment horizontal="center"/>
    </xf>
    <xf numFmtId="3" fontId="52" fillId="0" borderId="119" xfId="0" applyNumberFormat="1" applyFont="1" applyFill="1" applyBorder="1" applyAlignment="1">
      <alignment horizontal="center"/>
    </xf>
    <xf numFmtId="3" fontId="52" fillId="0" borderId="120" xfId="0" applyNumberFormat="1" applyFont="1" applyFill="1" applyBorder="1" applyAlignment="1">
      <alignment horizontal="center"/>
    </xf>
    <xf numFmtId="3" fontId="31" fillId="0" borderId="121" xfId="0" applyNumberFormat="1" applyFont="1" applyFill="1" applyBorder="1" applyAlignment="1">
      <alignment horizontal="center"/>
    </xf>
    <xf numFmtId="3" fontId="31" fillId="0" borderId="122" xfId="0" applyNumberFormat="1" applyFont="1" applyFill="1" applyBorder="1" applyAlignment="1">
      <alignment horizontal="center"/>
    </xf>
    <xf numFmtId="3" fontId="31" fillId="0" borderId="63" xfId="0" applyNumberFormat="1" applyFont="1" applyFill="1" applyBorder="1" applyAlignment="1">
      <alignment horizontal="center"/>
    </xf>
    <xf numFmtId="0" fontId="1" fillId="0" borderId="123" xfId="0" applyFont="1" applyFill="1" applyBorder="1" applyAlignment="1">
      <alignment/>
    </xf>
    <xf numFmtId="0" fontId="29" fillId="0" borderId="123" xfId="0" applyFont="1" applyFill="1" applyBorder="1" applyAlignment="1">
      <alignment/>
    </xf>
    <xf numFmtId="0" fontId="1" fillId="0" borderId="0" xfId="51" applyFont="1" applyFill="1" applyProtection="1">
      <alignment/>
      <protection/>
    </xf>
    <xf numFmtId="0" fontId="29" fillId="3" borderId="124" xfId="0" applyNumberFormat="1" applyFont="1" applyFill="1" applyBorder="1" applyAlignment="1">
      <alignment horizontal="left"/>
    </xf>
    <xf numFmtId="49" fontId="29" fillId="3" borderId="125" xfId="0" applyNumberFormat="1" applyFont="1" applyFill="1" applyBorder="1" applyAlignment="1">
      <alignment horizontal="center"/>
    </xf>
    <xf numFmtId="0" fontId="29" fillId="3" borderId="110" xfId="0" applyNumberFormat="1" applyFont="1" applyFill="1" applyBorder="1" applyAlignment="1">
      <alignment horizontal="left"/>
    </xf>
    <xf numFmtId="0" fontId="55" fillId="0" borderId="0" xfId="0" applyFont="1" applyFill="1" applyAlignment="1">
      <alignment/>
    </xf>
    <xf numFmtId="0" fontId="21" fillId="24" borderId="0" xfId="47" applyFont="1" applyFill="1">
      <alignment/>
      <protection/>
    </xf>
    <xf numFmtId="0" fontId="67" fillId="0" borderId="0" xfId="0" applyFont="1" applyAlignment="1">
      <alignment/>
    </xf>
    <xf numFmtId="0" fontId="67" fillId="0" borderId="0" xfId="0" applyFont="1" applyAlignment="1">
      <alignment wrapText="1"/>
    </xf>
    <xf numFmtId="0" fontId="29" fillId="0" borderId="126" xfId="51" applyFont="1" applyBorder="1" applyProtection="1">
      <alignment/>
      <protection locked="0"/>
    </xf>
    <xf numFmtId="0" fontId="29" fillId="0" borderId="127" xfId="51" applyFont="1" applyBorder="1" applyProtection="1">
      <alignment/>
      <protection locked="0"/>
    </xf>
    <xf numFmtId="0" fontId="29" fillId="0" borderId="128" xfId="51" applyFont="1" applyBorder="1" applyAlignment="1" applyProtection="1">
      <alignment horizontal="center"/>
      <protection locked="0"/>
    </xf>
    <xf numFmtId="0" fontId="30" fillId="0" borderId="129" xfId="51" applyFont="1" applyBorder="1" applyAlignment="1">
      <alignment horizontal="center"/>
      <protection/>
    </xf>
    <xf numFmtId="3" fontId="29" fillId="0" borderId="130" xfId="51" applyNumberFormat="1" applyFont="1" applyBorder="1" applyAlignment="1" applyProtection="1">
      <alignment horizontal="center"/>
      <protection locked="0"/>
    </xf>
    <xf numFmtId="0" fontId="29" fillId="0" borderId="131" xfId="51" applyFont="1" applyBorder="1" applyAlignment="1" applyProtection="1">
      <alignment horizontal="center"/>
      <protection locked="0"/>
    </xf>
    <xf numFmtId="0" fontId="29" fillId="0" borderId="52" xfId="51" applyFont="1" applyBorder="1" applyAlignment="1" applyProtection="1">
      <alignment horizontal="center"/>
      <protection locked="0"/>
    </xf>
    <xf numFmtId="0" fontId="30" fillId="0" borderId="53" xfId="51" applyFont="1" applyBorder="1" applyAlignment="1">
      <alignment horizontal="center"/>
      <protection/>
    </xf>
    <xf numFmtId="3" fontId="29" fillId="0" borderId="132" xfId="51" applyNumberFormat="1" applyFont="1" applyBorder="1" applyAlignment="1" applyProtection="1">
      <alignment horizontal="center"/>
      <protection locked="0"/>
    </xf>
    <xf numFmtId="0" fontId="29" fillId="0" borderId="133" xfId="51" applyFont="1" applyBorder="1" applyProtection="1">
      <alignment/>
      <protection locked="0"/>
    </xf>
    <xf numFmtId="0" fontId="29" fillId="0" borderId="134" xfId="51" applyFont="1" applyBorder="1" applyProtection="1">
      <alignment/>
      <protection locked="0"/>
    </xf>
    <xf numFmtId="0" fontId="29" fillId="0" borderId="135" xfId="51" applyFont="1" applyBorder="1" applyProtection="1">
      <alignment/>
      <protection locked="0"/>
    </xf>
    <xf numFmtId="0" fontId="29" fillId="0" borderId="136" xfId="0" applyNumberFormat="1" applyFont="1" applyFill="1" applyBorder="1" applyAlignment="1">
      <alignment horizontal="left"/>
    </xf>
    <xf numFmtId="49" fontId="29" fillId="0" borderId="137" xfId="0" applyNumberFormat="1" applyFont="1" applyFill="1" applyBorder="1" applyAlignment="1">
      <alignment horizontal="center"/>
    </xf>
    <xf numFmtId="0" fontId="29" fillId="0" borderId="107" xfId="0" applyNumberFormat="1" applyFont="1" applyFill="1" applyBorder="1" applyAlignment="1">
      <alignment horizontal="left"/>
    </xf>
    <xf numFmtId="0" fontId="29" fillId="0" borderId="138" xfId="0" applyNumberFormat="1" applyFont="1" applyFill="1" applyBorder="1" applyAlignment="1">
      <alignment horizontal="left"/>
    </xf>
    <xf numFmtId="49" fontId="29" fillId="0" borderId="139" xfId="0" applyNumberFormat="1" applyFont="1" applyFill="1" applyBorder="1" applyAlignment="1">
      <alignment horizontal="center"/>
    </xf>
    <xf numFmtId="0" fontId="29" fillId="0" borderId="108" xfId="0" applyNumberFormat="1" applyFont="1" applyFill="1" applyBorder="1" applyAlignment="1">
      <alignment horizontal="left"/>
    </xf>
    <xf numFmtId="0" fontId="29" fillId="0" borderId="63" xfId="0" applyFont="1" applyFill="1" applyBorder="1" applyAlignment="1">
      <alignment/>
    </xf>
    <xf numFmtId="3" fontId="29" fillId="0" borderId="140" xfId="51" applyNumberFormat="1" applyFont="1" applyBorder="1" applyAlignment="1" applyProtection="1">
      <alignment horizontal="center" vertical="center"/>
      <protection locked="0"/>
    </xf>
    <xf numFmtId="3" fontId="29" fillId="0" borderId="141" xfId="51" applyNumberFormat="1" applyFont="1" applyBorder="1" applyAlignment="1" applyProtection="1">
      <alignment horizontal="center" vertical="center"/>
      <protection locked="0"/>
    </xf>
    <xf numFmtId="0" fontId="30" fillId="0" borderId="129" xfId="51" applyFont="1" applyBorder="1" applyAlignment="1">
      <alignment horizontal="center" vertical="center"/>
      <protection/>
    </xf>
    <xf numFmtId="3" fontId="29" fillId="0" borderId="130" xfId="51" applyNumberFormat="1" applyFont="1" applyBorder="1" applyAlignment="1" applyProtection="1">
      <alignment horizontal="center" vertical="center"/>
      <protection locked="0"/>
    </xf>
    <xf numFmtId="3" fontId="29" fillId="0" borderId="111" xfId="51" applyNumberFormat="1" applyFont="1" applyBorder="1" applyAlignment="1" applyProtection="1">
      <alignment horizontal="center" vertical="center"/>
      <protection locked="0"/>
    </xf>
    <xf numFmtId="3" fontId="29" fillId="0" borderId="112" xfId="51" applyNumberFormat="1" applyFont="1" applyBorder="1" applyAlignment="1" applyProtection="1">
      <alignment horizontal="center" vertical="center"/>
      <protection locked="0"/>
    </xf>
    <xf numFmtId="0" fontId="30" fillId="0" borderId="142" xfId="51" applyFont="1" applyBorder="1" applyAlignment="1">
      <alignment horizontal="center" vertical="center"/>
      <protection/>
    </xf>
    <xf numFmtId="0" fontId="30" fillId="0" borderId="143" xfId="51" applyFont="1" applyBorder="1" applyAlignment="1">
      <alignment horizontal="center" vertical="center"/>
      <protection/>
    </xf>
    <xf numFmtId="3" fontId="29" fillId="0" borderId="128" xfId="51" applyNumberFormat="1" applyFont="1" applyBorder="1" applyAlignment="1" applyProtection="1">
      <alignment horizontal="center" vertical="center"/>
      <protection locked="0"/>
    </xf>
    <xf numFmtId="3" fontId="29" fillId="0" borderId="131" xfId="51" applyNumberFormat="1" applyFont="1" applyBorder="1" applyAlignment="1" applyProtection="1">
      <alignment horizontal="center" vertical="center"/>
      <protection locked="0"/>
    </xf>
    <xf numFmtId="0" fontId="1" fillId="24" borderId="144" xfId="0" applyFont="1" applyFill="1" applyBorder="1" applyAlignment="1">
      <alignment/>
    </xf>
    <xf numFmtId="0" fontId="1" fillId="24" borderId="145" xfId="0" applyFont="1" applyFill="1" applyBorder="1" applyAlignment="1">
      <alignment/>
    </xf>
    <xf numFmtId="0" fontId="1" fillId="0" borderId="146" xfId="0" applyFont="1" applyFill="1" applyBorder="1" applyAlignment="1">
      <alignment/>
    </xf>
    <xf numFmtId="3" fontId="43" fillId="0" borderId="44" xfId="47" applyNumberFormat="1" applyFont="1" applyFill="1" applyBorder="1" applyAlignment="1">
      <alignment horizontal="center" vertical="center"/>
      <protection/>
    </xf>
    <xf numFmtId="0" fontId="43" fillId="0" borderId="42" xfId="47" applyFont="1" applyFill="1" applyBorder="1" applyAlignment="1">
      <alignment horizontal="center" vertical="center"/>
      <protection/>
    </xf>
    <xf numFmtId="3" fontId="43" fillId="0" borderId="43" xfId="47" applyNumberFormat="1" applyFont="1" applyFill="1" applyBorder="1" applyAlignment="1">
      <alignment horizontal="center" vertical="center"/>
      <protection/>
    </xf>
    <xf numFmtId="3" fontId="43" fillId="0" borderId="41" xfId="47" applyNumberFormat="1" applyFont="1" applyFill="1" applyBorder="1" applyAlignment="1">
      <alignment horizontal="center" vertical="center"/>
      <protection/>
    </xf>
    <xf numFmtId="3" fontId="43" fillId="0" borderId="45" xfId="47" applyNumberFormat="1" applyFont="1" applyFill="1" applyBorder="1" applyAlignment="1">
      <alignment horizontal="center" vertical="center"/>
      <protection/>
    </xf>
    <xf numFmtId="0" fontId="43" fillId="0" borderId="45" xfId="47" applyFont="1" applyFill="1" applyBorder="1" applyAlignment="1">
      <alignment horizontal="center" vertical="center"/>
      <protection/>
    </xf>
    <xf numFmtId="3" fontId="43" fillId="0" borderId="46" xfId="47" applyNumberFormat="1" applyFont="1" applyFill="1" applyBorder="1" applyAlignment="1">
      <alignment horizontal="center" vertical="center"/>
      <protection/>
    </xf>
    <xf numFmtId="0" fontId="54" fillId="4" borderId="36" xfId="47" applyFont="1" applyFill="1" applyBorder="1">
      <alignment/>
      <protection/>
    </xf>
    <xf numFmtId="0" fontId="53" fillId="4" borderId="59" xfId="47" applyFont="1" applyFill="1" applyBorder="1" applyAlignment="1">
      <alignment vertical="center"/>
      <protection/>
    </xf>
    <xf numFmtId="3" fontId="43" fillId="4" borderId="44" xfId="47" applyNumberFormat="1" applyFont="1" applyFill="1" applyBorder="1" applyAlignment="1">
      <alignment horizontal="center" vertical="center"/>
      <protection/>
    </xf>
    <xf numFmtId="0" fontId="43" fillId="4" borderId="42" xfId="47" applyFont="1" applyFill="1" applyBorder="1" applyAlignment="1">
      <alignment horizontal="center" vertical="center"/>
      <protection/>
    </xf>
    <xf numFmtId="3" fontId="43" fillId="4" borderId="43" xfId="47" applyNumberFormat="1" applyFont="1" applyFill="1" applyBorder="1" applyAlignment="1">
      <alignment horizontal="center" vertical="center"/>
      <protection/>
    </xf>
    <xf numFmtId="3" fontId="43" fillId="4" borderId="45" xfId="47" applyNumberFormat="1" applyFont="1" applyFill="1" applyBorder="1" applyAlignment="1">
      <alignment horizontal="center" vertical="center"/>
      <protection/>
    </xf>
    <xf numFmtId="0" fontId="43" fillId="4" borderId="45" xfId="47" applyFont="1" applyFill="1" applyBorder="1" applyAlignment="1">
      <alignment horizontal="center" vertical="center"/>
      <protection/>
    </xf>
    <xf numFmtId="3" fontId="43" fillId="4" borderId="46" xfId="47" applyNumberFormat="1" applyFont="1" applyFill="1" applyBorder="1" applyAlignment="1">
      <alignment horizontal="center" vertical="center"/>
      <protection/>
    </xf>
    <xf numFmtId="3" fontId="43" fillId="4" borderId="41" xfId="47" applyNumberFormat="1" applyFont="1" applyFill="1" applyBorder="1" applyAlignment="1">
      <alignment horizontal="center" vertical="center"/>
      <protection/>
    </xf>
    <xf numFmtId="0" fontId="35" fillId="0" borderId="147" xfId="47" applyFont="1" applyBorder="1" applyAlignment="1">
      <alignment horizontal="center" textRotation="90"/>
      <protection/>
    </xf>
    <xf numFmtId="3" fontId="42" fillId="4" borderId="148" xfId="47" applyNumberFormat="1" applyFont="1" applyFill="1" applyBorder="1" applyAlignment="1">
      <alignment horizontal="center"/>
      <protection/>
    </xf>
    <xf numFmtId="3" fontId="42" fillId="4" borderId="149" xfId="47" applyNumberFormat="1" applyFont="1" applyFill="1" applyBorder="1" applyAlignment="1">
      <alignment horizontal="center"/>
      <protection/>
    </xf>
    <xf numFmtId="3" fontId="42" fillId="4" borderId="150" xfId="47" applyNumberFormat="1" applyFont="1" applyFill="1" applyBorder="1" applyAlignment="1">
      <alignment horizontal="center"/>
      <protection/>
    </xf>
    <xf numFmtId="3" fontId="42" fillId="0" borderId="149" xfId="47" applyNumberFormat="1" applyFont="1" applyFill="1" applyBorder="1" applyAlignment="1">
      <alignment horizontal="center"/>
      <protection/>
    </xf>
    <xf numFmtId="3" fontId="42" fillId="0" borderId="151" xfId="47" applyNumberFormat="1" applyFont="1" applyFill="1" applyBorder="1" applyAlignment="1">
      <alignment horizontal="center"/>
      <protection/>
    </xf>
    <xf numFmtId="3" fontId="42" fillId="4" borderId="152" xfId="47" applyNumberFormat="1" applyFont="1" applyFill="1" applyBorder="1" applyAlignment="1">
      <alignment horizontal="center"/>
      <protection/>
    </xf>
    <xf numFmtId="3" fontId="42" fillId="0" borderId="153" xfId="47" applyNumberFormat="1" applyFont="1" applyFill="1" applyBorder="1" applyAlignment="1">
      <alignment horizontal="center"/>
      <protection/>
    </xf>
    <xf numFmtId="3" fontId="42" fillId="0" borderId="150" xfId="47" applyNumberFormat="1" applyFont="1" applyFill="1" applyBorder="1" applyAlignment="1">
      <alignment horizontal="center"/>
      <protection/>
    </xf>
    <xf numFmtId="3" fontId="42" fillId="4" borderId="153" xfId="47" applyNumberFormat="1" applyFont="1" applyFill="1" applyBorder="1" applyAlignment="1">
      <alignment horizontal="center"/>
      <protection/>
    </xf>
    <xf numFmtId="3" fontId="42" fillId="0" borderId="154" xfId="47" applyNumberFormat="1" applyFont="1" applyFill="1" applyBorder="1" applyAlignment="1">
      <alignment horizontal="center"/>
      <protection/>
    </xf>
    <xf numFmtId="3" fontId="42" fillId="0" borderId="155" xfId="47" applyNumberFormat="1" applyFont="1" applyFill="1" applyBorder="1" applyAlignment="1">
      <alignment horizontal="center"/>
      <protection/>
    </xf>
    <xf numFmtId="0" fontId="35" fillId="0" borderId="156" xfId="47" applyFont="1" applyBorder="1" applyAlignment="1">
      <alignment horizontal="center" textRotation="90"/>
      <protection/>
    </xf>
    <xf numFmtId="0" fontId="35" fillId="0" borderId="157" xfId="47" applyFont="1" applyBorder="1" applyAlignment="1">
      <alignment horizontal="center" textRotation="90"/>
      <protection/>
    </xf>
    <xf numFmtId="0" fontId="35" fillId="0" borderId="158" xfId="47" applyFont="1" applyBorder="1" applyAlignment="1">
      <alignment horizontal="center" textRotation="90"/>
      <protection/>
    </xf>
    <xf numFmtId="0" fontId="35" fillId="0" borderId="159" xfId="47" applyFont="1" applyBorder="1" applyAlignment="1">
      <alignment horizontal="center" textRotation="90"/>
      <protection/>
    </xf>
    <xf numFmtId="0" fontId="58" fillId="0" borderId="0" xfId="0" applyFont="1" applyAlignment="1">
      <alignment/>
    </xf>
    <xf numFmtId="9" fontId="0" fillId="0" borderId="0" xfId="53" applyFont="1" applyBorder="1" applyAlignment="1">
      <alignment/>
    </xf>
    <xf numFmtId="0" fontId="0" fillId="0" borderId="0" xfId="0" applyFont="1" applyAlignment="1">
      <alignment horizontal="center"/>
    </xf>
    <xf numFmtId="9" fontId="0" fillId="0" borderId="0" xfId="53" applyNumberFormat="1" applyFont="1" applyBorder="1" applyAlignment="1">
      <alignment/>
    </xf>
    <xf numFmtId="0" fontId="0" fillId="0" borderId="107" xfId="0" applyFont="1" applyBorder="1" applyAlignment="1">
      <alignment/>
    </xf>
    <xf numFmtId="0" fontId="55" fillId="0" borderId="160" xfId="0" applyFont="1" applyBorder="1" applyAlignment="1">
      <alignment horizontal="center"/>
    </xf>
    <xf numFmtId="0" fontId="0" fillId="0" borderId="160" xfId="0" applyFont="1" applyFill="1" applyBorder="1" applyAlignment="1">
      <alignment/>
    </xf>
    <xf numFmtId="0" fontId="0" fillId="0" borderId="160" xfId="0" applyFont="1" applyBorder="1" applyAlignment="1">
      <alignment/>
    </xf>
    <xf numFmtId="0" fontId="0" fillId="0" borderId="160" xfId="0" applyFont="1" applyBorder="1" applyAlignment="1">
      <alignment horizontal="center"/>
    </xf>
    <xf numFmtId="0" fontId="0" fillId="25" borderId="160" xfId="0" applyFont="1" applyFill="1" applyBorder="1" applyAlignment="1">
      <alignment horizontal="center"/>
    </xf>
    <xf numFmtId="9" fontId="0" fillId="0" borderId="160" xfId="53" applyNumberFormat="1" applyFont="1" applyBorder="1" applyAlignment="1">
      <alignment/>
    </xf>
    <xf numFmtId="170" fontId="58" fillId="0" borderId="160" xfId="53" applyNumberFormat="1" applyFont="1" applyBorder="1" applyAlignment="1">
      <alignment/>
    </xf>
    <xf numFmtId="170" fontId="51" fillId="0" borderId="161" xfId="53" applyNumberFormat="1" applyFont="1" applyBorder="1" applyAlignment="1">
      <alignment/>
    </xf>
    <xf numFmtId="0" fontId="55" fillId="0" borderId="152" xfId="0" applyFont="1" applyBorder="1" applyAlignment="1">
      <alignment horizontal="center"/>
    </xf>
    <xf numFmtId="0" fontId="58" fillId="0" borderId="152" xfId="0" applyFont="1" applyBorder="1" applyAlignment="1">
      <alignment/>
    </xf>
    <xf numFmtId="9" fontId="0" fillId="0" borderId="152" xfId="53" applyFont="1" applyBorder="1" applyAlignment="1">
      <alignment/>
    </xf>
    <xf numFmtId="0" fontId="0" fillId="0" borderId="152" xfId="0" applyFont="1" applyBorder="1" applyAlignment="1">
      <alignment horizontal="center"/>
    </xf>
    <xf numFmtId="0" fontId="0" fillId="25" borderId="152" xfId="0" applyFont="1" applyFill="1" applyBorder="1" applyAlignment="1">
      <alignment horizontal="center"/>
    </xf>
    <xf numFmtId="9" fontId="0" fillId="0" borderId="152" xfId="53" applyNumberFormat="1" applyFont="1" applyBorder="1" applyAlignment="1">
      <alignment/>
    </xf>
    <xf numFmtId="170" fontId="58" fillId="0" borderId="152" xfId="53" applyNumberFormat="1" applyFont="1" applyBorder="1" applyAlignment="1">
      <alignment/>
    </xf>
    <xf numFmtId="0" fontId="55" fillId="0" borderId="108" xfId="0" applyFont="1" applyBorder="1" applyAlignment="1">
      <alignment horizontal="center"/>
    </xf>
    <xf numFmtId="0" fontId="53" fillId="24" borderId="59" xfId="47" applyFont="1" applyFill="1" applyBorder="1" applyAlignment="1">
      <alignment vertical="center"/>
      <protection/>
    </xf>
    <xf numFmtId="0" fontId="43" fillId="24" borderId="58" xfId="47" applyFont="1" applyFill="1" applyBorder="1" applyAlignment="1">
      <alignment horizontal="center" vertical="center"/>
      <protection/>
    </xf>
    <xf numFmtId="3" fontId="42" fillId="0" borderId="152" xfId="47" applyNumberFormat="1" applyFont="1" applyFill="1" applyBorder="1" applyAlignment="1">
      <alignment horizontal="center"/>
      <protection/>
    </xf>
    <xf numFmtId="0" fontId="40" fillId="2" borderId="35" xfId="47" applyFont="1" applyFill="1" applyBorder="1" applyAlignment="1">
      <alignment horizontal="center" vertical="center"/>
      <protection/>
    </xf>
    <xf numFmtId="0" fontId="40" fillId="2" borderId="39" xfId="47" applyFont="1" applyFill="1" applyBorder="1" applyAlignment="1">
      <alignment horizontal="center" vertical="center"/>
      <protection/>
    </xf>
    <xf numFmtId="0" fontId="40" fillId="2" borderId="37" xfId="47" applyFont="1" applyFill="1" applyBorder="1" applyAlignment="1">
      <alignment horizontal="center" vertical="center"/>
      <protection/>
    </xf>
    <xf numFmtId="0" fontId="40" fillId="2" borderId="47" xfId="47" applyFont="1" applyFill="1" applyBorder="1" applyAlignment="1">
      <alignment horizontal="center" vertical="center"/>
      <protection/>
    </xf>
    <xf numFmtId="0" fontId="40" fillId="2" borderId="45" xfId="47" applyFont="1" applyFill="1" applyBorder="1" applyAlignment="1">
      <alignment horizontal="center" vertical="center"/>
      <protection/>
    </xf>
    <xf numFmtId="0" fontId="40" fillId="2" borderId="58" xfId="47" applyFont="1" applyFill="1" applyBorder="1" applyAlignment="1">
      <alignment horizontal="center" vertical="center"/>
      <protection/>
    </xf>
    <xf numFmtId="3" fontId="42" fillId="0" borderId="148" xfId="47" applyNumberFormat="1" applyFont="1" applyFill="1" applyBorder="1" applyAlignment="1">
      <alignment horizontal="center"/>
      <protection/>
    </xf>
    <xf numFmtId="0" fontId="35" fillId="4" borderId="156" xfId="47" applyFont="1" applyFill="1" applyBorder="1" applyAlignment="1">
      <alignment horizontal="center" textRotation="90"/>
      <protection/>
    </xf>
    <xf numFmtId="0" fontId="35" fillId="4" borderId="157" xfId="47" applyFont="1" applyFill="1" applyBorder="1" applyAlignment="1">
      <alignment horizontal="center" textRotation="90"/>
      <protection/>
    </xf>
    <xf numFmtId="0" fontId="35" fillId="4" borderId="158" xfId="47" applyFont="1" applyFill="1" applyBorder="1" applyAlignment="1">
      <alignment horizontal="center" textRotation="90"/>
      <protection/>
    </xf>
    <xf numFmtId="0" fontId="38" fillId="0" borderId="0" xfId="47" applyFont="1" applyAlignment="1">
      <alignment horizontal="center"/>
      <protection/>
    </xf>
    <xf numFmtId="3" fontId="42" fillId="4" borderId="154" xfId="47" applyNumberFormat="1" applyFont="1" applyFill="1" applyBorder="1" applyAlignment="1">
      <alignment horizontal="center"/>
      <protection/>
    </xf>
    <xf numFmtId="0" fontId="30" fillId="0" borderId="60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51" fillId="7" borderId="55" xfId="0" applyFont="1" applyFill="1" applyBorder="1" applyAlignment="1">
      <alignment horizontal="center"/>
    </xf>
    <xf numFmtId="0" fontId="51" fillId="7" borderId="10" xfId="0" applyFont="1" applyFill="1" applyBorder="1" applyAlignment="1">
      <alignment horizontal="center"/>
    </xf>
    <xf numFmtId="0" fontId="55" fillId="0" borderId="162" xfId="0" applyFont="1" applyBorder="1" applyAlignment="1">
      <alignment vertical="center" textRotation="90"/>
    </xf>
    <xf numFmtId="0" fontId="55" fillId="0" borderId="163" xfId="0" applyFont="1" applyBorder="1" applyAlignment="1">
      <alignment vertical="center" textRotation="90"/>
    </xf>
    <xf numFmtId="0" fontId="55" fillId="0" borderId="14" xfId="0" applyFont="1" applyBorder="1" applyAlignment="1">
      <alignment vertical="center" textRotation="90"/>
    </xf>
    <xf numFmtId="0" fontId="51" fillId="0" borderId="11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7" borderId="11" xfId="0" applyFont="1" applyFill="1" applyBorder="1" applyAlignment="1">
      <alignment horizontal="center"/>
    </xf>
    <xf numFmtId="0" fontId="61" fillId="7" borderId="11" xfId="0" applyFont="1" applyFill="1" applyBorder="1" applyAlignment="1">
      <alignment horizontal="center"/>
    </xf>
    <xf numFmtId="0" fontId="61" fillId="7" borderId="55" xfId="0" applyFont="1" applyFill="1" applyBorder="1" applyAlignment="1">
      <alignment horizontal="center"/>
    </xf>
    <xf numFmtId="0" fontId="61" fillId="7" borderId="10" xfId="0" applyFont="1" applyFill="1" applyBorder="1" applyAlignment="1">
      <alignment horizontal="center"/>
    </xf>
    <xf numFmtId="3" fontId="29" fillId="0" borderId="140" xfId="51" applyNumberFormat="1" applyFont="1" applyBorder="1" applyAlignment="1" applyProtection="1">
      <alignment horizontal="center" vertical="center"/>
      <protection locked="0"/>
    </xf>
    <xf numFmtId="3" fontId="29" fillId="0" borderId="141" xfId="51" applyNumberFormat="1" applyFont="1" applyBorder="1" applyAlignment="1" applyProtection="1">
      <alignment horizontal="center" vertical="center"/>
      <protection locked="0"/>
    </xf>
    <xf numFmtId="3" fontId="29" fillId="0" borderId="128" xfId="51" applyNumberFormat="1" applyFont="1" applyBorder="1" applyAlignment="1" applyProtection="1">
      <alignment horizontal="center" vertical="center"/>
      <protection locked="0"/>
    </xf>
    <xf numFmtId="0" fontId="30" fillId="0" borderId="129" xfId="51" applyFont="1" applyBorder="1" applyAlignment="1">
      <alignment horizontal="center" vertical="center"/>
      <protection/>
    </xf>
    <xf numFmtId="3" fontId="29" fillId="0" borderId="130" xfId="51" applyNumberFormat="1" applyFont="1" applyBorder="1" applyAlignment="1" applyProtection="1">
      <alignment horizontal="center" vertical="center"/>
      <protection locked="0"/>
    </xf>
    <xf numFmtId="3" fontId="29" fillId="0" borderId="131" xfId="51" applyNumberFormat="1" applyFont="1" applyBorder="1" applyAlignment="1" applyProtection="1">
      <alignment horizontal="center" vertical="center"/>
      <protection locked="0"/>
    </xf>
    <xf numFmtId="3" fontId="29" fillId="0" borderId="111" xfId="51" applyNumberFormat="1" applyFont="1" applyBorder="1" applyAlignment="1" applyProtection="1">
      <alignment horizontal="center" vertical="center"/>
      <protection locked="0"/>
    </xf>
    <xf numFmtId="3" fontId="29" fillId="0" borderId="112" xfId="51" applyNumberFormat="1" applyFont="1" applyBorder="1" applyAlignment="1" applyProtection="1">
      <alignment horizontal="center" vertical="center"/>
      <protection locked="0"/>
    </xf>
    <xf numFmtId="0" fontId="30" fillId="0" borderId="142" xfId="51" applyFont="1" applyBorder="1" applyAlignment="1">
      <alignment horizontal="center" vertical="center"/>
      <protection/>
    </xf>
    <xf numFmtId="0" fontId="30" fillId="0" borderId="143" xfId="51" applyFont="1" applyBorder="1" applyAlignment="1">
      <alignment horizontal="center" vertical="center"/>
      <protection/>
    </xf>
    <xf numFmtId="0" fontId="3" fillId="0" borderId="164" xfId="51" applyFont="1" applyBorder="1" applyAlignment="1">
      <alignment horizontal="center"/>
      <protection/>
    </xf>
    <xf numFmtId="0" fontId="3" fillId="0" borderId="55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1" fillId="0" borderId="0" xfId="51" applyFont="1" applyAlignment="1">
      <alignment horizontal="center" wrapText="1"/>
      <protection/>
    </xf>
    <xf numFmtId="0" fontId="1" fillId="0" borderId="0" xfId="51" applyAlignment="1">
      <alignment horizontal="center" wrapText="1"/>
      <protection/>
    </xf>
    <xf numFmtId="49" fontId="46" fillId="7" borderId="11" xfId="51" applyNumberFormat="1" applyFont="1" applyFill="1" applyBorder="1" applyAlignment="1">
      <alignment horizontal="left"/>
      <protection/>
    </xf>
    <xf numFmtId="49" fontId="46" fillId="7" borderId="55" xfId="51" applyNumberFormat="1" applyFont="1" applyFill="1" applyBorder="1" applyAlignment="1">
      <alignment horizontal="left"/>
      <protection/>
    </xf>
    <xf numFmtId="49" fontId="46" fillId="7" borderId="10" xfId="51" applyNumberFormat="1" applyFont="1" applyFill="1" applyBorder="1" applyAlignment="1">
      <alignment horizontal="left"/>
      <protection/>
    </xf>
    <xf numFmtId="0" fontId="1" fillId="0" borderId="0" xfId="51" applyAlignment="1">
      <alignment horizontal="center"/>
      <protection/>
    </xf>
    <xf numFmtId="0" fontId="1" fillId="0" borderId="74" xfId="51" applyBorder="1" applyAlignment="1">
      <alignment horizontal="center"/>
      <protection/>
    </xf>
    <xf numFmtId="0" fontId="1" fillId="0" borderId="34" xfId="51" applyBorder="1" applyAlignment="1">
      <alignment horizontal="center"/>
      <protection/>
    </xf>
    <xf numFmtId="0" fontId="30" fillId="0" borderId="165" xfId="51" applyFont="1" applyBorder="1" applyAlignment="1">
      <alignment horizontal="center"/>
      <protection/>
    </xf>
    <xf numFmtId="0" fontId="46" fillId="0" borderId="165" xfId="51" applyFont="1" applyBorder="1" applyAlignment="1">
      <alignment horizontal="center"/>
      <protection/>
    </xf>
    <xf numFmtId="0" fontId="46" fillId="7" borderId="11" xfId="51" applyFont="1" applyFill="1" applyBorder="1" applyAlignment="1">
      <alignment horizontal="center"/>
      <protection/>
    </xf>
    <xf numFmtId="0" fontId="46" fillId="7" borderId="55" xfId="51" applyFont="1" applyFill="1" applyBorder="1" applyAlignment="1">
      <alignment horizontal="center"/>
      <protection/>
    </xf>
    <xf numFmtId="0" fontId="46" fillId="7" borderId="10" xfId="51" applyFont="1" applyFill="1" applyBorder="1" applyAlignment="1">
      <alignment horizontal="center"/>
      <protection/>
    </xf>
    <xf numFmtId="3" fontId="1" fillId="7" borderId="111" xfId="51" applyNumberFormat="1" applyFill="1" applyBorder="1" applyAlignment="1">
      <alignment horizontal="center" vertical="center"/>
      <protection/>
    </xf>
    <xf numFmtId="3" fontId="1" fillId="7" borderId="112" xfId="51" applyNumberFormat="1" applyFill="1" applyBorder="1" applyAlignment="1">
      <alignment horizontal="center" vertical="center"/>
      <protection/>
    </xf>
    <xf numFmtId="0" fontId="3" fillId="7" borderId="142" xfId="51" applyFont="1" applyFill="1" applyBorder="1" applyAlignment="1">
      <alignment horizontal="center" vertical="center"/>
      <protection/>
    </xf>
    <xf numFmtId="0" fontId="3" fillId="7" borderId="143" xfId="51" applyFont="1" applyFill="1" applyBorder="1" applyAlignment="1">
      <alignment horizontal="center" vertical="center"/>
      <protection/>
    </xf>
    <xf numFmtId="0" fontId="1" fillId="0" borderId="162" xfId="51" applyBorder="1" applyAlignment="1">
      <alignment vertical="center"/>
      <protection/>
    </xf>
    <xf numFmtId="0" fontId="1" fillId="0" borderId="14" xfId="51" applyBorder="1" applyAlignment="1">
      <alignment vertical="center"/>
      <protection/>
    </xf>
    <xf numFmtId="3" fontId="1" fillId="7" borderId="166" xfId="51" applyNumberFormat="1" applyFill="1" applyBorder="1" applyAlignment="1">
      <alignment horizontal="center" vertical="center"/>
      <protection/>
    </xf>
    <xf numFmtId="3" fontId="1" fillId="7" borderId="167" xfId="51" applyNumberFormat="1" applyFill="1" applyBorder="1" applyAlignment="1">
      <alignment horizontal="center" vertical="center"/>
      <protection/>
    </xf>
    <xf numFmtId="0" fontId="30" fillId="7" borderId="166" xfId="51" applyFont="1" applyFill="1" applyBorder="1" applyAlignment="1">
      <alignment horizontal="center" vertical="center"/>
      <protection/>
    </xf>
    <xf numFmtId="0" fontId="30" fillId="7" borderId="167" xfId="51" applyFont="1" applyFill="1" applyBorder="1" applyAlignment="1">
      <alignment horizontal="center" vertical="center"/>
      <protection/>
    </xf>
    <xf numFmtId="3" fontId="30" fillId="7" borderId="111" xfId="51" applyNumberFormat="1" applyFont="1" applyFill="1" applyBorder="1" applyAlignment="1">
      <alignment horizontal="center" vertical="center"/>
      <protection/>
    </xf>
    <xf numFmtId="3" fontId="30" fillId="7" borderId="112" xfId="51" applyNumberFormat="1" applyFont="1" applyFill="1" applyBorder="1" applyAlignment="1">
      <alignment horizontal="center" vertical="center"/>
      <protection/>
    </xf>
    <xf numFmtId="0" fontId="46" fillId="7" borderId="11" xfId="51" applyFont="1" applyFill="1" applyBorder="1" applyAlignment="1">
      <alignment horizontal="left"/>
      <protection/>
    </xf>
    <xf numFmtId="0" fontId="46" fillId="7" borderId="55" xfId="51" applyFont="1" applyFill="1" applyBorder="1" applyAlignment="1">
      <alignment horizontal="left"/>
      <protection/>
    </xf>
    <xf numFmtId="0" fontId="46" fillId="7" borderId="10" xfId="51" applyFont="1" applyFill="1" applyBorder="1" applyAlignment="1">
      <alignment horizontal="left"/>
      <protection/>
    </xf>
    <xf numFmtId="0" fontId="46" fillId="7" borderId="168" xfId="51" applyFont="1" applyFill="1" applyBorder="1" applyAlignment="1">
      <alignment horizontal="left"/>
      <protection/>
    </xf>
    <xf numFmtId="0" fontId="46" fillId="7" borderId="169" xfId="51" applyFont="1" applyFill="1" applyBorder="1" applyAlignment="1">
      <alignment horizontal="left"/>
      <protection/>
    </xf>
    <xf numFmtId="0" fontId="46" fillId="7" borderId="170" xfId="51" applyFont="1" applyFill="1" applyBorder="1" applyAlignment="1">
      <alignment horizontal="left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MPD 2009" xfId="51"/>
    <cellStyle name="Poznámka" xfId="52"/>
    <cellStyle name="Percent" xfId="53"/>
    <cellStyle name="procent 2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25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rgb="FF3333CC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21"/>
  <sheetViews>
    <sheetView tabSelected="1" zoomScalePageLayoutView="0" workbookViewId="0" topLeftCell="A1">
      <selection activeCell="AF28" sqref="AF28"/>
    </sheetView>
  </sheetViews>
  <sheetFormatPr defaultColWidth="10.421875" defaultRowHeight="12.75"/>
  <cols>
    <col min="1" max="1" width="1.28515625" style="17" customWidth="1"/>
    <col min="2" max="2" width="18.28125" style="17" customWidth="1"/>
    <col min="3" max="3" width="5.421875" style="17" customWidth="1"/>
    <col min="4" max="4" width="2.00390625" style="17" customWidth="1"/>
    <col min="5" max="6" width="5.421875" style="17" customWidth="1"/>
    <col min="7" max="7" width="2.00390625" style="17" customWidth="1"/>
    <col min="8" max="9" width="5.421875" style="17" customWidth="1"/>
    <col min="10" max="10" width="2.00390625" style="17" customWidth="1"/>
    <col min="11" max="12" width="5.421875" style="17" customWidth="1"/>
    <col min="13" max="13" width="2.00390625" style="17" customWidth="1"/>
    <col min="14" max="15" width="5.421875" style="17" customWidth="1"/>
    <col min="16" max="16" width="2.00390625" style="17" customWidth="1"/>
    <col min="17" max="18" width="5.421875" style="17" customWidth="1"/>
    <col min="19" max="19" width="2.00390625" style="17" customWidth="1"/>
    <col min="20" max="20" width="5.421875" style="17" customWidth="1"/>
    <col min="21" max="21" width="5.421875" style="17" hidden="1" customWidth="1"/>
    <col min="22" max="22" width="2.00390625" style="17" hidden="1" customWidth="1"/>
    <col min="23" max="24" width="5.421875" style="17" hidden="1" customWidth="1"/>
    <col min="25" max="25" width="2.00390625" style="17" hidden="1" customWidth="1"/>
    <col min="26" max="26" width="5.421875" style="17" hidden="1" customWidth="1"/>
    <col min="27" max="27" width="8.28125" style="17" customWidth="1"/>
    <col min="28" max="28" width="5.57421875" style="17" customWidth="1"/>
    <col min="29" max="29" width="1.28515625" style="17" customWidth="1"/>
    <col min="30" max="30" width="6.421875" style="17" customWidth="1"/>
    <col min="31" max="31" width="5.7109375" style="17" customWidth="1"/>
    <col min="32" max="32" width="11.421875" style="17" customWidth="1"/>
    <col min="33" max="33" width="5.421875" style="17" customWidth="1"/>
    <col min="34" max="34" width="2.57421875" style="17" customWidth="1"/>
    <col min="35" max="36" width="5.421875" style="17" customWidth="1"/>
    <col min="37" max="37" width="1.8515625" style="17" customWidth="1"/>
    <col min="38" max="39" width="5.421875" style="17" customWidth="1"/>
    <col min="40" max="40" width="2.28125" style="17" customWidth="1"/>
    <col min="41" max="42" width="5.421875" style="17" customWidth="1"/>
    <col min="43" max="43" width="2.28125" style="17" customWidth="1"/>
    <col min="44" max="45" width="5.421875" style="17" customWidth="1"/>
    <col min="46" max="46" width="2.28125" style="17" customWidth="1"/>
    <col min="47" max="47" width="5.421875" style="17" customWidth="1"/>
    <col min="48" max="48" width="6.57421875" style="17" customWidth="1"/>
    <col min="49" max="49" width="5.00390625" style="17" customWidth="1"/>
    <col min="50" max="50" width="1.7109375" style="17" customWidth="1"/>
    <col min="51" max="51" width="4.421875" style="17" customWidth="1"/>
    <col min="52" max="52" width="7.140625" style="17" customWidth="1"/>
    <col min="53" max="53" width="15.7109375" style="17" customWidth="1"/>
    <col min="54" max="56" width="7.140625" style="17" customWidth="1"/>
    <col min="57" max="57" width="55.28125" style="17" customWidth="1"/>
    <col min="58" max="59" width="5.00390625" style="17" customWidth="1"/>
    <col min="60" max="60" width="3.00390625" style="17" customWidth="1"/>
    <col min="61" max="62" width="4.28125" style="17" customWidth="1"/>
    <col min="63" max="16384" width="10.421875" style="17" customWidth="1"/>
  </cols>
  <sheetData>
    <row r="1" spans="7:31" ht="23.25">
      <c r="G1" s="44" t="s">
        <v>109</v>
      </c>
      <c r="H1" s="44"/>
      <c r="I1" s="44"/>
      <c r="M1" s="45"/>
      <c r="N1" s="45"/>
      <c r="O1" s="45"/>
      <c r="P1" s="45"/>
      <c r="Q1" s="45"/>
      <c r="R1" s="45"/>
      <c r="S1" s="45"/>
      <c r="T1" s="45"/>
      <c r="U1" s="45"/>
      <c r="V1" s="45"/>
      <c r="Y1" s="45"/>
      <c r="AB1" s="302"/>
      <c r="AD1" s="438">
        <f>'Utkání-výsledky'!K2</f>
        <v>2016</v>
      </c>
      <c r="AE1" s="438"/>
    </row>
    <row r="2" spans="9:21" ht="18.75" thickBot="1">
      <c r="I2" s="261"/>
      <c r="U2" s="261"/>
    </row>
    <row r="3" spans="2:31" ht="100.5" customHeight="1" thickBot="1">
      <c r="B3" s="46"/>
      <c r="C3" s="403" t="str">
        <f>B5</f>
        <v>Výškovice  B</v>
      </c>
      <c r="D3" s="401"/>
      <c r="E3" s="402"/>
      <c r="F3" s="400" t="str">
        <f>B7</f>
        <v>Poruba</v>
      </c>
      <c r="G3" s="401"/>
      <c r="H3" s="402"/>
      <c r="I3" s="400" t="str">
        <f>B9</f>
        <v>Trnávka</v>
      </c>
      <c r="J3" s="401"/>
      <c r="K3" s="402"/>
      <c r="L3" s="400" t="str">
        <f>B11</f>
        <v>Štramberk</v>
      </c>
      <c r="M3" s="401"/>
      <c r="N3" s="402"/>
      <c r="O3" s="400" t="str">
        <f>B13</f>
        <v>Krmelín</v>
      </c>
      <c r="P3" s="401"/>
      <c r="Q3" s="402"/>
      <c r="R3" s="435" t="str">
        <f>B15</f>
        <v>VOLNÝ  LOS</v>
      </c>
      <c r="S3" s="436"/>
      <c r="T3" s="437"/>
      <c r="U3" s="400"/>
      <c r="V3" s="401"/>
      <c r="W3" s="402"/>
      <c r="X3" s="400"/>
      <c r="Y3" s="401"/>
      <c r="Z3" s="388"/>
      <c r="AA3" s="50" t="s">
        <v>25</v>
      </c>
      <c r="AB3" s="403" t="s">
        <v>26</v>
      </c>
      <c r="AC3" s="401"/>
      <c r="AD3" s="388"/>
      <c r="AE3" s="51" t="s">
        <v>27</v>
      </c>
    </row>
    <row r="4" spans="2:31" ht="13.5" customHeight="1">
      <c r="B4" s="47"/>
      <c r="C4" s="428" t="s">
        <v>88</v>
      </c>
      <c r="D4" s="429"/>
      <c r="E4" s="430"/>
      <c r="F4" s="399">
        <f>'Utkání-výsledky'!I14</f>
        <v>2</v>
      </c>
      <c r="G4" s="392"/>
      <c r="H4" s="396"/>
      <c r="I4" s="434">
        <f>'Utkání-výsledky'!J17</f>
        <v>2</v>
      </c>
      <c r="J4" s="392"/>
      <c r="K4" s="396"/>
      <c r="L4" s="434">
        <f>'Utkání-výsledky'!I21</f>
        <v>2</v>
      </c>
      <c r="M4" s="392"/>
      <c r="N4" s="396"/>
      <c r="O4" s="434">
        <f>'Utkání-výsledky'!J26</f>
        <v>1</v>
      </c>
      <c r="P4" s="392"/>
      <c r="Q4" s="396"/>
      <c r="R4" s="389">
        <f>'Utkání-výsledky'!I8</f>
        <v>0</v>
      </c>
      <c r="S4" s="390"/>
      <c r="T4" s="391"/>
      <c r="U4" s="434"/>
      <c r="V4" s="392"/>
      <c r="W4" s="396"/>
      <c r="X4" s="434"/>
      <c r="Y4" s="392"/>
      <c r="Z4" s="393"/>
      <c r="AA4" s="48"/>
      <c r="AB4" s="58" t="str">
        <f>IF(BJ4&gt;0,BF4," ")</f>
        <v> </v>
      </c>
      <c r="AC4" s="59" t="s">
        <v>17</v>
      </c>
      <c r="AD4" s="60" t="str">
        <f aca="true" t="shared" si="0" ref="AD4:AD15">IF(BJ4&gt;0,BI4," ")</f>
        <v> </v>
      </c>
      <c r="AE4" s="49"/>
    </row>
    <row r="5" spans="2:62" ht="30" customHeight="1" thickBot="1">
      <c r="B5" s="136" t="str">
        <f>'Utkání-výsledky'!N5</f>
        <v>Výškovice  B</v>
      </c>
      <c r="C5" s="431"/>
      <c r="D5" s="432"/>
      <c r="E5" s="432"/>
      <c r="F5" s="64">
        <f>'Utkání-výsledky'!F14</f>
        <v>3</v>
      </c>
      <c r="G5" s="65" t="s">
        <v>17</v>
      </c>
      <c r="H5" s="66">
        <f>'Utkání-výsledky'!H14</f>
        <v>0</v>
      </c>
      <c r="I5" s="67">
        <f>'Utkání-výsledky'!H17</f>
        <v>3</v>
      </c>
      <c r="J5" s="65" t="s">
        <v>17</v>
      </c>
      <c r="K5" s="66">
        <f>'Utkání-výsledky'!F17</f>
        <v>0</v>
      </c>
      <c r="L5" s="67">
        <f>'Utkání-výsledky'!F21</f>
        <v>2</v>
      </c>
      <c r="M5" s="65" t="s">
        <v>17</v>
      </c>
      <c r="N5" s="66">
        <f>'Utkání-výsledky'!H21</f>
        <v>1</v>
      </c>
      <c r="O5" s="372">
        <f>'Utkání-výsledky'!H26</f>
        <v>1</v>
      </c>
      <c r="P5" s="373" t="s">
        <v>17</v>
      </c>
      <c r="Q5" s="374">
        <f>'Utkání-výsledky'!F26</f>
        <v>2</v>
      </c>
      <c r="R5" s="381" t="str">
        <f>'Utkání-výsledky'!F8</f>
        <v> </v>
      </c>
      <c r="S5" s="382" t="s">
        <v>17</v>
      </c>
      <c r="T5" s="383" t="str">
        <f>'Utkání-výsledky'!H8</f>
        <v> </v>
      </c>
      <c r="U5" s="67"/>
      <c r="V5" s="65" t="s">
        <v>17</v>
      </c>
      <c r="W5" s="66"/>
      <c r="X5" s="67"/>
      <c r="Y5" s="65" t="s">
        <v>17</v>
      </c>
      <c r="Z5" s="66"/>
      <c r="AA5" s="71">
        <f aca="true" t="shared" si="1" ref="AA5:AA15">IF(BJ5&gt;0,BF5," ")</f>
        <v>7</v>
      </c>
      <c r="AB5" s="72">
        <f>IF(BJ5&gt;0,BG5," ")</f>
        <v>9</v>
      </c>
      <c r="AC5" s="291" t="s">
        <v>17</v>
      </c>
      <c r="AD5" s="69">
        <f t="shared" si="0"/>
        <v>3</v>
      </c>
      <c r="AE5" s="267" t="s">
        <v>54</v>
      </c>
      <c r="BF5" s="54">
        <f>SUM(F4:Z4)</f>
        <v>7</v>
      </c>
      <c r="BG5" s="55">
        <f>SUM(F5,I5,L5,O5,R5,U5,X5)</f>
        <v>9</v>
      </c>
      <c r="BH5" s="56" t="s">
        <v>17</v>
      </c>
      <c r="BI5" s="55">
        <f>SUM(H5,K5,N5,Q5,T5,W5,Z5)</f>
        <v>3</v>
      </c>
      <c r="BJ5" s="55">
        <f>BG5+BI5</f>
        <v>12</v>
      </c>
    </row>
    <row r="6" spans="2:62" ht="13.5" customHeight="1">
      <c r="B6" s="137"/>
      <c r="C6" s="399">
        <f>'Utkání-výsledky'!J14</f>
        <v>1</v>
      </c>
      <c r="D6" s="392"/>
      <c r="E6" s="396"/>
      <c r="F6" s="428" t="s">
        <v>89</v>
      </c>
      <c r="G6" s="429"/>
      <c r="H6" s="430"/>
      <c r="I6" s="434">
        <f>'Utkání-výsledky'!I22</f>
        <v>2</v>
      </c>
      <c r="J6" s="392"/>
      <c r="K6" s="396"/>
      <c r="L6" s="434">
        <f>'Utkání-výsledky'!J25</f>
        <v>2</v>
      </c>
      <c r="M6" s="392"/>
      <c r="N6" s="396"/>
      <c r="O6" s="434">
        <f>'Utkání-výsledky'!I9</f>
        <v>1</v>
      </c>
      <c r="P6" s="392"/>
      <c r="Q6" s="396"/>
      <c r="R6" s="389">
        <f>'Utkání-výsledky'!I16</f>
        <v>0</v>
      </c>
      <c r="S6" s="390"/>
      <c r="T6" s="391"/>
      <c r="U6" s="434"/>
      <c r="V6" s="392"/>
      <c r="W6" s="396"/>
      <c r="X6" s="434"/>
      <c r="Y6" s="392"/>
      <c r="Z6" s="393"/>
      <c r="AA6" s="57" t="str">
        <f t="shared" si="1"/>
        <v> </v>
      </c>
      <c r="AB6" s="58" t="str">
        <f>IF(BJ6&gt;0,BF6," ")</f>
        <v> </v>
      </c>
      <c r="AC6" s="59" t="s">
        <v>17</v>
      </c>
      <c r="AD6" s="60" t="str">
        <f t="shared" si="0"/>
        <v> </v>
      </c>
      <c r="AE6" s="320"/>
      <c r="BF6" s="61"/>
      <c r="BG6" s="62"/>
      <c r="BH6" s="63"/>
      <c r="BI6" s="63"/>
      <c r="BJ6" s="62"/>
    </row>
    <row r="7" spans="2:62" ht="30" customHeight="1" thickBot="1">
      <c r="B7" s="136" t="str">
        <f>'Utkání-výsledky'!N6</f>
        <v>Poruba</v>
      </c>
      <c r="C7" s="64">
        <f>H5</f>
        <v>0</v>
      </c>
      <c r="D7" s="65" t="s">
        <v>17</v>
      </c>
      <c r="E7" s="66">
        <f>F5</f>
        <v>3</v>
      </c>
      <c r="F7" s="431"/>
      <c r="G7" s="432" t="s">
        <v>28</v>
      </c>
      <c r="H7" s="433"/>
      <c r="I7" s="64">
        <f>'Utkání-výsledky'!F22</f>
        <v>3</v>
      </c>
      <c r="J7" s="65" t="s">
        <v>17</v>
      </c>
      <c r="K7" s="66">
        <f>'Utkání-výsledky'!H22</f>
        <v>0</v>
      </c>
      <c r="L7" s="67">
        <f>'Utkání-výsledky'!H25</f>
        <v>2</v>
      </c>
      <c r="M7" s="65" t="s">
        <v>17</v>
      </c>
      <c r="N7" s="66">
        <f>'Utkání-výsledky'!F25</f>
        <v>1</v>
      </c>
      <c r="O7" s="372">
        <f>'Utkání-výsledky'!F9</f>
        <v>1</v>
      </c>
      <c r="P7" s="373" t="s">
        <v>17</v>
      </c>
      <c r="Q7" s="374">
        <f>'Utkání-výsledky'!H9</f>
        <v>2</v>
      </c>
      <c r="R7" s="381" t="str">
        <f>'Utkání-výsledky'!F16</f>
        <v> </v>
      </c>
      <c r="S7" s="382" t="s">
        <v>17</v>
      </c>
      <c r="T7" s="383" t="str">
        <f>'Utkání-výsledky'!H16</f>
        <v> </v>
      </c>
      <c r="U7" s="67"/>
      <c r="V7" s="65" t="s">
        <v>17</v>
      </c>
      <c r="W7" s="66"/>
      <c r="X7" s="67"/>
      <c r="Y7" s="65" t="s">
        <v>17</v>
      </c>
      <c r="Z7" s="66"/>
      <c r="AA7" s="71">
        <f t="shared" si="1"/>
        <v>6</v>
      </c>
      <c r="AB7" s="72">
        <f>IF(BJ7&gt;0,BG7," ")</f>
        <v>6</v>
      </c>
      <c r="AC7" s="73" t="s">
        <v>17</v>
      </c>
      <c r="AD7" s="69">
        <f t="shared" si="0"/>
        <v>6</v>
      </c>
      <c r="AE7" s="321" t="s">
        <v>55</v>
      </c>
      <c r="BF7" s="54">
        <f>SUM(C6:C6)+SUM(I6:Z6)</f>
        <v>6</v>
      </c>
      <c r="BG7" s="55">
        <f>SUM(C7,I7,L7,O7,R7,U7,X7)</f>
        <v>6</v>
      </c>
      <c r="BH7" s="56" t="s">
        <v>17</v>
      </c>
      <c r="BI7" s="55">
        <f>SUM(E7,K7,N7,Q7,T7,W7,Z7)</f>
        <v>6</v>
      </c>
      <c r="BJ7" s="55">
        <f>BG7+BI7</f>
        <v>12</v>
      </c>
    </row>
    <row r="8" spans="2:62" ht="13.5" customHeight="1">
      <c r="B8" s="137"/>
      <c r="C8" s="398">
        <f>'Utkání-výsledky'!I17</f>
        <v>1</v>
      </c>
      <c r="D8" s="427"/>
      <c r="E8" s="427"/>
      <c r="F8" s="427">
        <f>'Utkání-výsledky'!J22</f>
        <v>1</v>
      </c>
      <c r="G8" s="427"/>
      <c r="H8" s="395"/>
      <c r="I8" s="428" t="s">
        <v>90</v>
      </c>
      <c r="J8" s="429"/>
      <c r="K8" s="430"/>
      <c r="L8" s="434">
        <f>'Utkání-výsledky'!I10</f>
        <v>1</v>
      </c>
      <c r="M8" s="392"/>
      <c r="N8" s="396"/>
      <c r="O8" s="434">
        <f>'Utkání-výsledky'!J13</f>
        <v>1</v>
      </c>
      <c r="P8" s="392"/>
      <c r="Q8" s="396"/>
      <c r="R8" s="389">
        <f>'Utkání-výsledky'!I24</f>
        <v>0</v>
      </c>
      <c r="S8" s="390"/>
      <c r="T8" s="391"/>
      <c r="U8" s="434"/>
      <c r="V8" s="392"/>
      <c r="W8" s="396"/>
      <c r="X8" s="434"/>
      <c r="Y8" s="392"/>
      <c r="Z8" s="393"/>
      <c r="AA8" s="57" t="str">
        <f t="shared" si="1"/>
        <v> </v>
      </c>
      <c r="AB8" s="58" t="str">
        <f>IF(BJ8&gt;0,BF8," ")</f>
        <v> </v>
      </c>
      <c r="AC8" s="59" t="s">
        <v>17</v>
      </c>
      <c r="AD8" s="60" t="str">
        <f t="shared" si="0"/>
        <v> </v>
      </c>
      <c r="AE8" s="322"/>
      <c r="BF8" s="61"/>
      <c r="BG8" s="62"/>
      <c r="BH8" s="63"/>
      <c r="BI8" s="63"/>
      <c r="BJ8" s="62"/>
    </row>
    <row r="9" spans="2:62" ht="30" customHeight="1" thickBot="1">
      <c r="B9" s="136" t="str">
        <f>'Utkání-výsledky'!N7</f>
        <v>Trnávka</v>
      </c>
      <c r="C9" s="67">
        <f>K5</f>
        <v>0</v>
      </c>
      <c r="D9" s="65" t="s">
        <v>17</v>
      </c>
      <c r="E9" s="66">
        <f>I5</f>
        <v>3</v>
      </c>
      <c r="F9" s="283">
        <f>K7</f>
        <v>0</v>
      </c>
      <c r="G9" s="68" t="s">
        <v>17</v>
      </c>
      <c r="H9" s="130">
        <f>I7</f>
        <v>3</v>
      </c>
      <c r="I9" s="431"/>
      <c r="J9" s="432" t="s">
        <v>29</v>
      </c>
      <c r="K9" s="433"/>
      <c r="L9" s="64">
        <f>'Utkání-výsledky'!F10</f>
        <v>1</v>
      </c>
      <c r="M9" s="65" t="s">
        <v>17</v>
      </c>
      <c r="N9" s="66">
        <f>'Utkání-výsledky'!H10</f>
        <v>2</v>
      </c>
      <c r="O9" s="372">
        <f>'Utkání-výsledky'!H13</f>
        <v>0</v>
      </c>
      <c r="P9" s="373" t="s">
        <v>17</v>
      </c>
      <c r="Q9" s="374">
        <f>'Utkání-výsledky'!F13</f>
        <v>3</v>
      </c>
      <c r="R9" s="381" t="str">
        <f>'Utkání-výsledky'!F24</f>
        <v> </v>
      </c>
      <c r="S9" s="382" t="s">
        <v>17</v>
      </c>
      <c r="T9" s="383" t="str">
        <f>'Utkání-výsledky'!H24</f>
        <v> </v>
      </c>
      <c r="U9" s="67"/>
      <c r="V9" s="65" t="s">
        <v>17</v>
      </c>
      <c r="W9" s="66"/>
      <c r="X9" s="67"/>
      <c r="Y9" s="65" t="s">
        <v>17</v>
      </c>
      <c r="Z9" s="66"/>
      <c r="AA9" s="71">
        <f t="shared" si="1"/>
        <v>4</v>
      </c>
      <c r="AB9" s="72">
        <f>IF(BJ9&gt;0,BG9," ")</f>
        <v>1</v>
      </c>
      <c r="AC9" s="73" t="s">
        <v>17</v>
      </c>
      <c r="AD9" s="69">
        <f t="shared" si="0"/>
        <v>11</v>
      </c>
      <c r="AE9" s="321" t="s">
        <v>72</v>
      </c>
      <c r="BF9" s="54">
        <f>SUM(C8:F8)+SUM(L8:Z8)</f>
        <v>4</v>
      </c>
      <c r="BG9" s="55">
        <f>SUM(F9,C9,L9,O9,R9,U9,X9)</f>
        <v>1</v>
      </c>
      <c r="BH9" s="56" t="s">
        <v>17</v>
      </c>
      <c r="BI9" s="55">
        <f>SUM(H9,E9,N9,Q9,T9,W9,Z9)</f>
        <v>11</v>
      </c>
      <c r="BJ9" s="55">
        <f>BG9+BI9</f>
        <v>12</v>
      </c>
    </row>
    <row r="10" spans="2:62" ht="13.5" customHeight="1">
      <c r="B10" s="137"/>
      <c r="C10" s="398">
        <f>'Utkání-výsledky'!J21</f>
        <v>1</v>
      </c>
      <c r="D10" s="427"/>
      <c r="E10" s="427"/>
      <c r="F10" s="427">
        <f>'Utkání-výsledky'!I25</f>
        <v>1</v>
      </c>
      <c r="G10" s="427"/>
      <c r="H10" s="427"/>
      <c r="I10" s="427">
        <f>'Utkání-výsledky'!J10</f>
        <v>2</v>
      </c>
      <c r="J10" s="427"/>
      <c r="K10" s="395"/>
      <c r="L10" s="428" t="s">
        <v>91</v>
      </c>
      <c r="M10" s="429"/>
      <c r="N10" s="430"/>
      <c r="O10" s="434">
        <f>'Utkání-výsledky'!I18</f>
        <v>1</v>
      </c>
      <c r="P10" s="392"/>
      <c r="Q10" s="396"/>
      <c r="R10" s="389">
        <f>'Utkání-výsledky'!J12</f>
        <v>0</v>
      </c>
      <c r="S10" s="390"/>
      <c r="T10" s="391"/>
      <c r="U10" s="434"/>
      <c r="V10" s="392"/>
      <c r="W10" s="396"/>
      <c r="X10" s="434"/>
      <c r="Y10" s="392"/>
      <c r="Z10" s="393"/>
      <c r="AA10" s="57" t="str">
        <f t="shared" si="1"/>
        <v> </v>
      </c>
      <c r="AB10" s="58" t="str">
        <f>IF(BJ10&gt;0,BF10," ")</f>
        <v> </v>
      </c>
      <c r="AC10" s="59" t="s">
        <v>17</v>
      </c>
      <c r="AD10" s="60" t="str">
        <f t="shared" si="0"/>
        <v> </v>
      </c>
      <c r="AE10" s="320"/>
      <c r="BF10" s="61"/>
      <c r="BG10" s="62"/>
      <c r="BH10" s="63"/>
      <c r="BI10" s="63"/>
      <c r="BJ10" s="62"/>
    </row>
    <row r="11" spans="2:62" ht="30" customHeight="1" thickBot="1">
      <c r="B11" s="266" t="str">
        <f>'Utkání-výsledky'!N8</f>
        <v>Štramberk</v>
      </c>
      <c r="C11" s="67">
        <f>N5</f>
        <v>1</v>
      </c>
      <c r="D11" s="65" t="s">
        <v>17</v>
      </c>
      <c r="E11" s="66">
        <f>L5</f>
        <v>2</v>
      </c>
      <c r="F11" s="67">
        <f>N7</f>
        <v>1</v>
      </c>
      <c r="G11" s="65" t="s">
        <v>17</v>
      </c>
      <c r="H11" s="66">
        <f>L7</f>
        <v>2</v>
      </c>
      <c r="I11" s="70">
        <f>N9</f>
        <v>2</v>
      </c>
      <c r="J11" s="68" t="s">
        <v>17</v>
      </c>
      <c r="K11" s="69">
        <f>L9</f>
        <v>1</v>
      </c>
      <c r="L11" s="431"/>
      <c r="M11" s="432" t="s">
        <v>30</v>
      </c>
      <c r="N11" s="433"/>
      <c r="O11" s="375">
        <f>'Utkání-výsledky'!F18</f>
        <v>0</v>
      </c>
      <c r="P11" s="373" t="s">
        <v>17</v>
      </c>
      <c r="Q11" s="374">
        <f>'Utkání-výsledky'!H18</f>
        <v>3</v>
      </c>
      <c r="R11" s="381" t="str">
        <f>'Utkání-výsledky'!H12</f>
        <v> </v>
      </c>
      <c r="S11" s="382" t="s">
        <v>17</v>
      </c>
      <c r="T11" s="383" t="str">
        <f>'Utkání-výsledky'!F12</f>
        <v> </v>
      </c>
      <c r="U11" s="67"/>
      <c r="V11" s="65" t="s">
        <v>17</v>
      </c>
      <c r="W11" s="66"/>
      <c r="X11" s="67"/>
      <c r="Y11" s="65" t="s">
        <v>17</v>
      </c>
      <c r="Z11" s="66"/>
      <c r="AA11" s="71">
        <f t="shared" si="1"/>
        <v>5</v>
      </c>
      <c r="AB11" s="72">
        <f>IF(BJ11&gt;0,BG11," ")</f>
        <v>4</v>
      </c>
      <c r="AC11" s="73" t="s">
        <v>17</v>
      </c>
      <c r="AD11" s="69">
        <f t="shared" si="0"/>
        <v>8</v>
      </c>
      <c r="AE11" s="267" t="s">
        <v>71</v>
      </c>
      <c r="BF11" s="54">
        <f>SUM(C10:I10)+SUM(O10:Z10)</f>
        <v>5</v>
      </c>
      <c r="BG11" s="55">
        <f>SUM(F11,I11,C11,O11,R11,U11,X11)</f>
        <v>4</v>
      </c>
      <c r="BH11" s="56" t="s">
        <v>17</v>
      </c>
      <c r="BI11" s="55">
        <f>SUM(H11,K11,E11,Q11,T11,W11,Z11)</f>
        <v>8</v>
      </c>
      <c r="BJ11" s="55">
        <f>BG11+BI11</f>
        <v>12</v>
      </c>
    </row>
    <row r="12" spans="2:62" ht="13.5" customHeight="1">
      <c r="B12" s="137"/>
      <c r="C12" s="398">
        <f>'Utkání-výsledky'!I26</f>
        <v>2</v>
      </c>
      <c r="D12" s="427"/>
      <c r="E12" s="427"/>
      <c r="F12" s="427">
        <f>'Utkání-výsledky'!J9</f>
        <v>2</v>
      </c>
      <c r="G12" s="427"/>
      <c r="H12" s="427"/>
      <c r="I12" s="427">
        <f>'Utkání-výsledky'!I13</f>
        <v>2</v>
      </c>
      <c r="J12" s="427"/>
      <c r="K12" s="427"/>
      <c r="L12" s="427">
        <f>'Utkání-výsledky'!J18</f>
        <v>2</v>
      </c>
      <c r="M12" s="427"/>
      <c r="N12" s="395"/>
      <c r="O12" s="428">
        <v>20</v>
      </c>
      <c r="P12" s="429"/>
      <c r="Q12" s="430"/>
      <c r="R12" s="389">
        <f>'Utkání-výsledky'!J20</f>
        <v>0</v>
      </c>
      <c r="S12" s="390"/>
      <c r="T12" s="391"/>
      <c r="U12" s="434"/>
      <c r="V12" s="392"/>
      <c r="W12" s="396"/>
      <c r="X12" s="434"/>
      <c r="Y12" s="392"/>
      <c r="Z12" s="393"/>
      <c r="AA12" s="57" t="str">
        <f t="shared" si="1"/>
        <v> </v>
      </c>
      <c r="AB12" s="58" t="str">
        <f>IF(BJ12&gt;0,BF12," ")</f>
        <v> </v>
      </c>
      <c r="AC12" s="59" t="s">
        <v>17</v>
      </c>
      <c r="AD12" s="60" t="str">
        <f t="shared" si="0"/>
        <v> </v>
      </c>
      <c r="AE12" s="320"/>
      <c r="BF12" s="61"/>
      <c r="BG12" s="62"/>
      <c r="BH12" s="63"/>
      <c r="BI12" s="63"/>
      <c r="BJ12" s="62"/>
    </row>
    <row r="13" spans="2:62" ht="30" customHeight="1" thickBot="1">
      <c r="B13" s="425" t="str">
        <f>'Utkání-výsledky'!N9</f>
        <v>Krmelín</v>
      </c>
      <c r="C13" s="372">
        <f>Q5</f>
        <v>2</v>
      </c>
      <c r="D13" s="373" t="s">
        <v>17</v>
      </c>
      <c r="E13" s="374">
        <f>O5</f>
        <v>1</v>
      </c>
      <c r="F13" s="372">
        <f>Q7</f>
        <v>2</v>
      </c>
      <c r="G13" s="373" t="s">
        <v>17</v>
      </c>
      <c r="H13" s="374">
        <f>O7</f>
        <v>1</v>
      </c>
      <c r="I13" s="372">
        <f>Q9</f>
        <v>3</v>
      </c>
      <c r="J13" s="373" t="s">
        <v>17</v>
      </c>
      <c r="K13" s="374">
        <f>O9</f>
        <v>0</v>
      </c>
      <c r="L13" s="376">
        <f>Q11</f>
        <v>3</v>
      </c>
      <c r="M13" s="377" t="s">
        <v>17</v>
      </c>
      <c r="N13" s="378">
        <f>O11</f>
        <v>0</v>
      </c>
      <c r="O13" s="431"/>
      <c r="P13" s="432">
        <v>2</v>
      </c>
      <c r="Q13" s="433"/>
      <c r="R13" s="387" t="str">
        <f>'Utkání-výsledky'!H20</f>
        <v> </v>
      </c>
      <c r="S13" s="382" t="s">
        <v>17</v>
      </c>
      <c r="T13" s="383" t="str">
        <f>'Utkání-výsledky'!F20</f>
        <v> </v>
      </c>
      <c r="U13" s="67"/>
      <c r="V13" s="65" t="s">
        <v>17</v>
      </c>
      <c r="W13" s="66"/>
      <c r="X13" s="67"/>
      <c r="Y13" s="65" t="s">
        <v>17</v>
      </c>
      <c r="Z13" s="66"/>
      <c r="AA13" s="71">
        <f t="shared" si="1"/>
        <v>8</v>
      </c>
      <c r="AB13" s="72">
        <f>IF(BJ13&gt;0,BG13," ")</f>
        <v>10</v>
      </c>
      <c r="AC13" s="73" t="s">
        <v>17</v>
      </c>
      <c r="AD13" s="69">
        <f t="shared" si="0"/>
        <v>2</v>
      </c>
      <c r="AE13" s="426" t="s">
        <v>53</v>
      </c>
      <c r="BF13" s="54">
        <f>SUM(C12:L12)+SUM(R12:Z12)</f>
        <v>8</v>
      </c>
      <c r="BG13" s="55">
        <f>SUM(F13,I13,L13,C13,R13,U13,X13)</f>
        <v>10</v>
      </c>
      <c r="BH13" s="56" t="s">
        <v>17</v>
      </c>
      <c r="BI13" s="55">
        <f>SUM(H13,K13,N13,E13,T13,W13,Z13)</f>
        <v>2</v>
      </c>
      <c r="BJ13" s="55">
        <f>BG13+BI13</f>
        <v>12</v>
      </c>
    </row>
    <row r="14" spans="2:62" ht="13.5" customHeight="1">
      <c r="B14" s="379"/>
      <c r="C14" s="439">
        <f>'Utkání-výsledky'!J8</f>
        <v>0</v>
      </c>
      <c r="D14" s="394"/>
      <c r="E14" s="394"/>
      <c r="F14" s="394">
        <f>'Utkání-výsledky'!J16</f>
        <v>0</v>
      </c>
      <c r="G14" s="394"/>
      <c r="H14" s="394"/>
      <c r="I14" s="394">
        <f>'Utkání-výsledky'!J24</f>
        <v>0</v>
      </c>
      <c r="J14" s="394"/>
      <c r="K14" s="394"/>
      <c r="L14" s="394">
        <f>'Utkání-výsledky'!I12</f>
        <v>0</v>
      </c>
      <c r="M14" s="394"/>
      <c r="N14" s="394"/>
      <c r="O14" s="394">
        <f>'Utkání-výsledky'!I20</f>
        <v>0</v>
      </c>
      <c r="P14" s="394"/>
      <c r="Q14" s="397"/>
      <c r="R14" s="428">
        <v>16</v>
      </c>
      <c r="S14" s="429"/>
      <c r="T14" s="430"/>
      <c r="U14" s="434"/>
      <c r="V14" s="392"/>
      <c r="W14" s="396"/>
      <c r="X14" s="434"/>
      <c r="Y14" s="392"/>
      <c r="Z14" s="393"/>
      <c r="AA14" s="57" t="str">
        <f t="shared" si="1"/>
        <v> </v>
      </c>
      <c r="AB14" s="58" t="str">
        <f>IF(BJ14&gt;0,BF14," ")</f>
        <v> </v>
      </c>
      <c r="AC14" s="59" t="s">
        <v>17</v>
      </c>
      <c r="AD14" s="60" t="str">
        <f t="shared" si="0"/>
        <v> </v>
      </c>
      <c r="AE14" s="320"/>
      <c r="BF14" s="61"/>
      <c r="BG14" s="62"/>
      <c r="BH14" s="63"/>
      <c r="BI14" s="63"/>
      <c r="BJ14" s="62"/>
    </row>
    <row r="15" spans="2:62" ht="36.75" customHeight="1" thickBot="1">
      <c r="B15" s="380" t="str">
        <f>'Utkání-výsledky'!N10</f>
        <v>VOLNÝ  LOS</v>
      </c>
      <c r="C15" s="381" t="str">
        <f>T5</f>
        <v> </v>
      </c>
      <c r="D15" s="382" t="s">
        <v>17</v>
      </c>
      <c r="E15" s="383" t="str">
        <f>R5</f>
        <v> </v>
      </c>
      <c r="F15" s="381" t="str">
        <f>T7</f>
        <v> </v>
      </c>
      <c r="G15" s="382" t="s">
        <v>17</v>
      </c>
      <c r="H15" s="383" t="str">
        <f>R7</f>
        <v> </v>
      </c>
      <c r="I15" s="381" t="str">
        <f>T9</f>
        <v> </v>
      </c>
      <c r="J15" s="382" t="s">
        <v>17</v>
      </c>
      <c r="K15" s="383" t="str">
        <f>R9</f>
        <v> </v>
      </c>
      <c r="L15" s="381" t="str">
        <f>T11</f>
        <v> </v>
      </c>
      <c r="M15" s="382" t="s">
        <v>17</v>
      </c>
      <c r="N15" s="383" t="str">
        <f>R11</f>
        <v> </v>
      </c>
      <c r="O15" s="384" t="str">
        <f>T13</f>
        <v> </v>
      </c>
      <c r="P15" s="385" t="s">
        <v>17</v>
      </c>
      <c r="Q15" s="386" t="str">
        <f>R13</f>
        <v> </v>
      </c>
      <c r="R15" s="431"/>
      <c r="S15" s="432">
        <v>0</v>
      </c>
      <c r="T15" s="433"/>
      <c r="U15" s="67"/>
      <c r="V15" s="65" t="s">
        <v>17</v>
      </c>
      <c r="W15" s="66"/>
      <c r="X15" s="67"/>
      <c r="Y15" s="65" t="s">
        <v>17</v>
      </c>
      <c r="Z15" s="66"/>
      <c r="AA15" s="71" t="str">
        <f t="shared" si="1"/>
        <v> </v>
      </c>
      <c r="AB15" s="72" t="str">
        <f>IF(BJ15&gt;0,BG15," ")</f>
        <v> </v>
      </c>
      <c r="AC15" s="73" t="s">
        <v>17</v>
      </c>
      <c r="AD15" s="69" t="str">
        <f t="shared" si="0"/>
        <v> </v>
      </c>
      <c r="AE15" s="267"/>
      <c r="BF15" s="54">
        <f>SUM(C14:O14)+SUM(U14:Z14)</f>
        <v>0</v>
      </c>
      <c r="BG15" s="55">
        <f>SUM(F15,I15,L15,O15,C15,U15,X15)</f>
        <v>0</v>
      </c>
      <c r="BH15" s="56" t="s">
        <v>17</v>
      </c>
      <c r="BI15" s="55">
        <f>SUM(H15,K15,N15,Q15,E15,W15,Z15)</f>
        <v>0</v>
      </c>
      <c r="BJ15" s="55">
        <f>BG15+BI15</f>
        <v>0</v>
      </c>
    </row>
    <row r="16" spans="2:62" ht="9.75" customHeight="1" hidden="1">
      <c r="B16" s="137"/>
      <c r="C16" s="398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395"/>
      <c r="U16" s="428">
        <v>1</v>
      </c>
      <c r="V16" s="429"/>
      <c r="W16" s="430"/>
      <c r="X16" s="434"/>
      <c r="Y16" s="392"/>
      <c r="Z16" s="393"/>
      <c r="AA16" s="57" t="str">
        <f>IF(AS16&gt;0,AO16," ")</f>
        <v> </v>
      </c>
      <c r="AB16" s="264" t="str">
        <f>IF(AS16&gt;0,AO16," ")</f>
        <v> </v>
      </c>
      <c r="AC16" s="59" t="s">
        <v>17</v>
      </c>
      <c r="AD16" s="265" t="str">
        <f>IF(AS16&gt;0,AR16," ")</f>
        <v> </v>
      </c>
      <c r="AE16" s="49"/>
      <c r="BF16" s="61"/>
      <c r="BG16" s="62"/>
      <c r="BH16" s="63"/>
      <c r="BI16" s="63"/>
      <c r="BJ16" s="62"/>
    </row>
    <row r="17" spans="2:62" ht="30" customHeight="1" hidden="1" thickBot="1">
      <c r="B17" s="136"/>
      <c r="C17" s="129"/>
      <c r="D17" s="68"/>
      <c r="E17" s="130"/>
      <c r="F17" s="131"/>
      <c r="G17" s="68"/>
      <c r="H17" s="130"/>
      <c r="I17" s="131"/>
      <c r="J17" s="68"/>
      <c r="K17" s="130"/>
      <c r="L17" s="131"/>
      <c r="M17" s="68"/>
      <c r="N17" s="130"/>
      <c r="O17" s="131"/>
      <c r="P17" s="68"/>
      <c r="Q17" s="130"/>
      <c r="R17" s="131"/>
      <c r="S17" s="68"/>
      <c r="T17" s="130"/>
      <c r="U17" s="431"/>
      <c r="V17" s="432">
        <v>0</v>
      </c>
      <c r="W17" s="433"/>
      <c r="X17" s="64"/>
      <c r="Y17" s="65"/>
      <c r="Z17" s="66"/>
      <c r="AA17" s="71" t="str">
        <f>IF(AS17&gt;0,AO17," ")</f>
        <v> </v>
      </c>
      <c r="AB17" s="262" t="str">
        <f>IF(AS17&gt;0,AP17," ")</f>
        <v> </v>
      </c>
      <c r="AC17" s="73" t="s">
        <v>17</v>
      </c>
      <c r="AD17" s="263" t="str">
        <f>IF(AS17&gt;0,AR17," ")</f>
        <v> </v>
      </c>
      <c r="AE17" s="135"/>
      <c r="BF17" s="54">
        <f>SUM(C16:R16)+SUM(X16:Z16)</f>
        <v>0</v>
      </c>
      <c r="BG17" s="55">
        <f>SUM(F17,I17,L17,O17,R17,C17,X17)</f>
        <v>0</v>
      </c>
      <c r="BH17" s="56" t="s">
        <v>17</v>
      </c>
      <c r="BI17" s="55">
        <f>SUM(H17,K17,N17,Q17,T17,E17,Z17)</f>
        <v>0</v>
      </c>
      <c r="BJ17" s="55">
        <f>BG17+BI17</f>
        <v>0</v>
      </c>
    </row>
    <row r="18" spans="2:62" ht="9.75" customHeight="1" hidden="1">
      <c r="B18" s="137"/>
      <c r="C18" s="398"/>
      <c r="D18" s="427"/>
      <c r="E18" s="427"/>
      <c r="F18" s="427"/>
      <c r="G18" s="427"/>
      <c r="H18" s="427"/>
      <c r="I18" s="434"/>
      <c r="J18" s="392"/>
      <c r="K18" s="396"/>
      <c r="L18" s="434"/>
      <c r="M18" s="392"/>
      <c r="N18" s="396"/>
      <c r="O18" s="434"/>
      <c r="P18" s="392"/>
      <c r="Q18" s="396"/>
      <c r="R18" s="427"/>
      <c r="S18" s="427"/>
      <c r="T18" s="427"/>
      <c r="U18" s="427"/>
      <c r="V18" s="427"/>
      <c r="W18" s="395"/>
      <c r="X18" s="428">
        <v>4</v>
      </c>
      <c r="Y18" s="429"/>
      <c r="Z18" s="430"/>
      <c r="AA18" s="57" t="str">
        <f>IF(AS18&gt;0,AO18," ")</f>
        <v> </v>
      </c>
      <c r="AB18" s="264" t="str">
        <f>IF(AS18&gt;0,AO18," ")</f>
        <v> </v>
      </c>
      <c r="AC18" s="59" t="s">
        <v>17</v>
      </c>
      <c r="AD18" s="265" t="str">
        <f>IF(AS18&gt;0,AR18," ")</f>
        <v> </v>
      </c>
      <c r="AE18" s="49"/>
      <c r="BF18" s="61"/>
      <c r="BG18" s="62"/>
      <c r="BH18" s="63"/>
      <c r="BI18" s="63"/>
      <c r="BJ18" s="62"/>
    </row>
    <row r="19" spans="2:62" ht="30" customHeight="1" hidden="1" thickBot="1">
      <c r="B19" s="268"/>
      <c r="C19" s="138"/>
      <c r="D19" s="139"/>
      <c r="E19" s="140"/>
      <c r="F19" s="138"/>
      <c r="G19" s="139"/>
      <c r="H19" s="140"/>
      <c r="I19" s="70"/>
      <c r="J19" s="68"/>
      <c r="K19" s="69"/>
      <c r="L19" s="70"/>
      <c r="M19" s="68"/>
      <c r="N19" s="69"/>
      <c r="O19" s="70"/>
      <c r="P19" s="68"/>
      <c r="Q19" s="69"/>
      <c r="R19" s="138"/>
      <c r="S19" s="139"/>
      <c r="T19" s="140"/>
      <c r="U19" s="138"/>
      <c r="V19" s="139"/>
      <c r="W19" s="140"/>
      <c r="X19" s="431"/>
      <c r="Y19" s="432"/>
      <c r="Z19" s="433"/>
      <c r="AA19" s="141" t="str">
        <f>IF(AS19&gt;0,AO19," ")</f>
        <v> </v>
      </c>
      <c r="AB19" s="269" t="str">
        <f>IF(AS19&gt;0,AP19," ")</f>
        <v> </v>
      </c>
      <c r="AC19" s="142" t="s">
        <v>17</v>
      </c>
      <c r="AD19" s="270" t="str">
        <f>IF(AS19&gt;0,AR19," ")</f>
        <v> </v>
      </c>
      <c r="AE19" s="135"/>
      <c r="BF19" s="54">
        <f>SUM(C18:U18)</f>
        <v>0</v>
      </c>
      <c r="BG19" s="55">
        <f>SUM(F19,I19,L19,O19,R19,U19,C19)</f>
        <v>0</v>
      </c>
      <c r="BH19" s="56" t="s">
        <v>17</v>
      </c>
      <c r="BI19" s="55">
        <f>SUM(H19,K19,N19,Q19,T19,W19,E19)</f>
        <v>0</v>
      </c>
      <c r="BJ19" s="55">
        <f>BG19+BI19</f>
        <v>0</v>
      </c>
    </row>
    <row r="21" spans="2:20" ht="18">
      <c r="B21" s="314" t="s">
        <v>116</v>
      </c>
      <c r="C21" s="314"/>
      <c r="D21" s="314"/>
      <c r="E21" s="314" t="s">
        <v>118</v>
      </c>
      <c r="F21" s="314"/>
      <c r="G21" s="261"/>
      <c r="H21" s="261"/>
      <c r="I21" s="261"/>
      <c r="J21" s="261"/>
      <c r="K21" s="319" t="s">
        <v>168</v>
      </c>
      <c r="L21" s="261"/>
      <c r="M21" s="261"/>
      <c r="N21" s="261"/>
      <c r="O21" s="261"/>
      <c r="P21" s="261"/>
      <c r="Q21" s="261"/>
      <c r="R21" s="261"/>
      <c r="S21" s="261"/>
      <c r="T21" s="261"/>
    </row>
  </sheetData>
  <sheetProtection/>
  <mergeCells count="74">
    <mergeCell ref="AD1:AE1"/>
    <mergeCell ref="C14:E14"/>
    <mergeCell ref="U12:W12"/>
    <mergeCell ref="C12:E12"/>
    <mergeCell ref="F12:H12"/>
    <mergeCell ref="I12:K12"/>
    <mergeCell ref="L12:N12"/>
    <mergeCell ref="F14:H14"/>
    <mergeCell ref="L14:N14"/>
    <mergeCell ref="X12:Z12"/>
    <mergeCell ref="F6:H7"/>
    <mergeCell ref="R6:T6"/>
    <mergeCell ref="U6:W6"/>
    <mergeCell ref="R8:T8"/>
    <mergeCell ref="O6:Q6"/>
    <mergeCell ref="I6:K6"/>
    <mergeCell ref="AB3:AD3"/>
    <mergeCell ref="R4:T4"/>
    <mergeCell ref="R3:T3"/>
    <mergeCell ref="O10:Q10"/>
    <mergeCell ref="R10:T10"/>
    <mergeCell ref="O8:Q8"/>
    <mergeCell ref="X10:Z10"/>
    <mergeCell ref="X3:Z3"/>
    <mergeCell ref="U3:W3"/>
    <mergeCell ref="L4:N4"/>
    <mergeCell ref="X8:Z8"/>
    <mergeCell ref="I10:K10"/>
    <mergeCell ref="U10:W10"/>
    <mergeCell ref="L6:N6"/>
    <mergeCell ref="L10:N11"/>
    <mergeCell ref="U8:W8"/>
    <mergeCell ref="C8:E8"/>
    <mergeCell ref="I8:K9"/>
    <mergeCell ref="L8:N8"/>
    <mergeCell ref="C10:E10"/>
    <mergeCell ref="F10:H10"/>
    <mergeCell ref="F8:H8"/>
    <mergeCell ref="O12:Q13"/>
    <mergeCell ref="R12:T12"/>
    <mergeCell ref="X6:Z6"/>
    <mergeCell ref="U4:W4"/>
    <mergeCell ref="X4:Z4"/>
    <mergeCell ref="O4:Q4"/>
    <mergeCell ref="C6:E6"/>
    <mergeCell ref="R16:T16"/>
    <mergeCell ref="L3:N3"/>
    <mergeCell ref="O3:Q3"/>
    <mergeCell ref="C3:E3"/>
    <mergeCell ref="F3:H3"/>
    <mergeCell ref="I3:K3"/>
    <mergeCell ref="C4:E5"/>
    <mergeCell ref="F4:H4"/>
    <mergeCell ref="I4:K4"/>
    <mergeCell ref="O18:Q18"/>
    <mergeCell ref="O14:Q14"/>
    <mergeCell ref="C16:E16"/>
    <mergeCell ref="F16:H16"/>
    <mergeCell ref="I16:K16"/>
    <mergeCell ref="L16:N16"/>
    <mergeCell ref="C18:E18"/>
    <mergeCell ref="F18:H18"/>
    <mergeCell ref="I18:K18"/>
    <mergeCell ref="L18:N18"/>
    <mergeCell ref="R18:T18"/>
    <mergeCell ref="U16:W17"/>
    <mergeCell ref="X16:Z16"/>
    <mergeCell ref="I14:K14"/>
    <mergeCell ref="U18:W18"/>
    <mergeCell ref="X18:Z19"/>
    <mergeCell ref="R14:T15"/>
    <mergeCell ref="U14:W14"/>
    <mergeCell ref="X14:Z14"/>
    <mergeCell ref="O16:Q16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35"/>
  <sheetViews>
    <sheetView zoomScalePageLayoutView="0" workbookViewId="0" topLeftCell="A1">
      <selection activeCell="H34" sqref="H34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20.5742187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3:14" ht="15">
      <c r="C1" s="15"/>
      <c r="E1" s="15"/>
      <c r="I1" s="16"/>
      <c r="J1" s="16"/>
      <c r="M1" s="255"/>
      <c r="N1" s="255"/>
    </row>
    <row r="2" spans="5:20" ht="18">
      <c r="E2" s="144" t="s">
        <v>63</v>
      </c>
      <c r="K2" s="18">
        <v>2016</v>
      </c>
      <c r="M2" s="255"/>
      <c r="N2" s="255"/>
      <c r="T2" s="5" t="s">
        <v>3</v>
      </c>
    </row>
    <row r="3" spans="2:32" ht="26.25" customHeight="1">
      <c r="B3"/>
      <c r="C3"/>
      <c r="D3"/>
      <c r="E3" s="2" t="s">
        <v>87</v>
      </c>
      <c r="F3"/>
      <c r="G3"/>
      <c r="H3"/>
      <c r="I3" s="145"/>
      <c r="J3" s="145"/>
      <c r="K3"/>
      <c r="L3"/>
      <c r="M3" s="258"/>
      <c r="N3" s="259" t="s">
        <v>0</v>
      </c>
      <c r="O3"/>
      <c r="P3"/>
      <c r="Q3"/>
      <c r="R3"/>
      <c r="S3"/>
      <c r="T3"/>
      <c r="U3"/>
      <c r="V3"/>
      <c r="W3"/>
      <c r="X3"/>
      <c r="AD3"/>
      <c r="AE3"/>
      <c r="AF3"/>
    </row>
    <row r="4" spans="4:31" ht="15.75">
      <c r="D4" s="3" t="s">
        <v>1</v>
      </c>
      <c r="E4" s="4"/>
      <c r="M4" s="256" t="s">
        <v>1</v>
      </c>
      <c r="N4" s="257" t="s">
        <v>2</v>
      </c>
      <c r="T4" s="5" t="s">
        <v>3</v>
      </c>
      <c r="AE4" s="5" t="s">
        <v>64</v>
      </c>
    </row>
    <row r="5" spans="3:27" ht="15">
      <c r="C5" s="146" t="s">
        <v>4</v>
      </c>
      <c r="D5" s="147">
        <v>1</v>
      </c>
      <c r="E5" s="148" t="str">
        <f>IF(D5=1,N5,IF(D5=2,N6,IF(D5=3,N7,IF(D5=4,N8,IF(D5=5,N9,IF(D5=6,N10,IF(D5=7,#REF!,IF(D5=8,N11," "))))))))</f>
        <v>Výškovice  B</v>
      </c>
      <c r="F5"/>
      <c r="G5"/>
      <c r="H5"/>
      <c r="I5" s="149" t="s">
        <v>5</v>
      </c>
      <c r="J5" s="150"/>
      <c r="K5"/>
      <c r="L5"/>
      <c r="M5" s="260">
        <v>1</v>
      </c>
      <c r="N5" s="336" t="s">
        <v>117</v>
      </c>
      <c r="O5"/>
      <c r="P5" t="s">
        <v>6</v>
      </c>
      <c r="Q5" s="146">
        <v>1</v>
      </c>
      <c r="R5" s="146">
        <v>6</v>
      </c>
      <c r="S5" s="151"/>
      <c r="T5" s="146">
        <v>2</v>
      </c>
      <c r="U5" s="146">
        <v>5</v>
      </c>
      <c r="V5" s="151"/>
      <c r="W5" s="146">
        <v>3</v>
      </c>
      <c r="X5" s="146">
        <v>4</v>
      </c>
      <c r="Y5"/>
      <c r="Z5"/>
      <c r="AA5" s="5"/>
    </row>
    <row r="6" spans="2:31" ht="18" customHeight="1">
      <c r="B6" s="8"/>
      <c r="C6" s="152" t="s">
        <v>7</v>
      </c>
      <c r="D6" s="153"/>
      <c r="E6" s="154" t="s">
        <v>8</v>
      </c>
      <c r="F6" s="440" t="s">
        <v>9</v>
      </c>
      <c r="G6" s="441"/>
      <c r="H6" s="442"/>
      <c r="I6" s="155" t="s">
        <v>10</v>
      </c>
      <c r="J6" s="156" t="s">
        <v>11</v>
      </c>
      <c r="K6" s="157" t="s">
        <v>12</v>
      </c>
      <c r="L6" s="158"/>
      <c r="M6" s="260">
        <v>2</v>
      </c>
      <c r="N6" s="336" t="s">
        <v>104</v>
      </c>
      <c r="O6" s="158"/>
      <c r="P6" t="s">
        <v>13</v>
      </c>
      <c r="Q6" s="146">
        <v>6</v>
      </c>
      <c r="R6" s="146">
        <v>4</v>
      </c>
      <c r="S6" s="151"/>
      <c r="T6" s="146">
        <v>5</v>
      </c>
      <c r="U6" s="146">
        <v>3</v>
      </c>
      <c r="V6" s="151"/>
      <c r="W6" s="146">
        <v>1</v>
      </c>
      <c r="X6" s="146">
        <v>2</v>
      </c>
      <c r="Y6"/>
      <c r="Z6"/>
      <c r="AA6" s="5"/>
      <c r="AC6" s="440" t="s">
        <v>9</v>
      </c>
      <c r="AD6" s="441"/>
      <c r="AE6" s="442"/>
    </row>
    <row r="7" spans="2:31" ht="18" customHeight="1">
      <c r="B7" s="9" t="s">
        <v>14</v>
      </c>
      <c r="C7" s="159"/>
      <c r="D7" s="160"/>
      <c r="E7" s="160"/>
      <c r="F7" s="160"/>
      <c r="G7" s="160"/>
      <c r="H7" s="160"/>
      <c r="I7" s="161"/>
      <c r="J7" s="161"/>
      <c r="K7" s="162"/>
      <c r="L7"/>
      <c r="M7" s="260">
        <v>3</v>
      </c>
      <c r="N7" s="336" t="s">
        <v>99</v>
      </c>
      <c r="O7"/>
      <c r="P7" t="s">
        <v>15</v>
      </c>
      <c r="Q7" s="146">
        <v>2</v>
      </c>
      <c r="R7" s="146">
        <v>6</v>
      </c>
      <c r="S7" s="151"/>
      <c r="T7" s="146">
        <v>3</v>
      </c>
      <c r="U7" s="146">
        <v>1</v>
      </c>
      <c r="V7" s="151"/>
      <c r="W7" s="146">
        <v>4</v>
      </c>
      <c r="X7" s="146">
        <v>5</v>
      </c>
      <c r="Y7"/>
      <c r="Z7"/>
      <c r="AA7" s="5"/>
      <c r="AC7" s="160"/>
      <c r="AD7" s="160"/>
      <c r="AE7" s="160"/>
    </row>
    <row r="8" spans="2:31" ht="18" customHeight="1">
      <c r="B8" s="10" t="s">
        <v>127</v>
      </c>
      <c r="C8" s="333" t="str">
        <f>N5</f>
        <v>Výškovice  B</v>
      </c>
      <c r="D8" s="334" t="s">
        <v>16</v>
      </c>
      <c r="E8" s="335" t="str">
        <f>N10</f>
        <v>VOLNÝ  LOS</v>
      </c>
      <c r="F8" s="177" t="s">
        <v>31</v>
      </c>
      <c r="G8" s="252" t="s">
        <v>17</v>
      </c>
      <c r="H8" s="178" t="s">
        <v>31</v>
      </c>
      <c r="I8" s="323"/>
      <c r="J8" s="324"/>
      <c r="K8" s="371"/>
      <c r="L8"/>
      <c r="M8" s="260">
        <v>4</v>
      </c>
      <c r="N8" s="336" t="s">
        <v>125</v>
      </c>
      <c r="O8"/>
      <c r="P8" t="s">
        <v>18</v>
      </c>
      <c r="Q8" s="146">
        <v>6</v>
      </c>
      <c r="R8" s="146">
        <v>5</v>
      </c>
      <c r="S8" s="151"/>
      <c r="T8" s="146">
        <v>1</v>
      </c>
      <c r="U8" s="146">
        <v>4</v>
      </c>
      <c r="V8" s="151"/>
      <c r="W8" s="146">
        <v>2</v>
      </c>
      <c r="X8" s="146">
        <v>3</v>
      </c>
      <c r="Y8"/>
      <c r="Z8"/>
      <c r="AA8" s="5"/>
      <c r="AC8" s="177" t="s">
        <v>31</v>
      </c>
      <c r="AD8" s="252" t="s">
        <v>17</v>
      </c>
      <c r="AE8" s="178" t="s">
        <v>31</v>
      </c>
    </row>
    <row r="9" spans="2:31" ht="18" customHeight="1">
      <c r="B9" s="11"/>
      <c r="C9" s="352" t="str">
        <f>N6</f>
        <v>Poruba</v>
      </c>
      <c r="D9" s="353" t="s">
        <v>16</v>
      </c>
      <c r="E9" s="354" t="str">
        <f>N9</f>
        <v>Krmelín</v>
      </c>
      <c r="F9" s="175">
        <v>1</v>
      </c>
      <c r="G9" s="253" t="s">
        <v>17</v>
      </c>
      <c r="H9" s="176">
        <v>2</v>
      </c>
      <c r="I9" s="325">
        <v>1</v>
      </c>
      <c r="J9" s="326">
        <v>2</v>
      </c>
      <c r="K9" s="369" t="s">
        <v>132</v>
      </c>
      <c r="L9"/>
      <c r="M9" s="260">
        <v>5</v>
      </c>
      <c r="N9" s="336" t="s">
        <v>43</v>
      </c>
      <c r="O9"/>
      <c r="P9" t="s">
        <v>19</v>
      </c>
      <c r="Q9" s="146">
        <v>3</v>
      </c>
      <c r="R9" s="146">
        <v>6</v>
      </c>
      <c r="S9" s="151"/>
      <c r="T9" s="146">
        <v>4</v>
      </c>
      <c r="U9" s="146">
        <v>2</v>
      </c>
      <c r="V9" s="151"/>
      <c r="W9" s="146">
        <v>5</v>
      </c>
      <c r="X9" s="146">
        <v>1</v>
      </c>
      <c r="Y9"/>
      <c r="Z9"/>
      <c r="AA9" s="5"/>
      <c r="AC9" s="175" t="s">
        <v>31</v>
      </c>
      <c r="AD9" s="253" t="s">
        <v>17</v>
      </c>
      <c r="AE9" s="176" t="s">
        <v>31</v>
      </c>
    </row>
    <row r="10" spans="2:31" ht="15.75">
      <c r="B10" s="11"/>
      <c r="C10" s="355" t="str">
        <f>N7</f>
        <v>Trnávka</v>
      </c>
      <c r="D10" s="356" t="s">
        <v>16</v>
      </c>
      <c r="E10" s="357" t="str">
        <f>N8</f>
        <v>Štramberk</v>
      </c>
      <c r="F10" s="179">
        <v>1</v>
      </c>
      <c r="G10" s="254" t="s">
        <v>17</v>
      </c>
      <c r="H10" s="180">
        <v>2</v>
      </c>
      <c r="I10" s="327">
        <v>1</v>
      </c>
      <c r="J10" s="328">
        <v>2</v>
      </c>
      <c r="K10" s="370" t="s">
        <v>132</v>
      </c>
      <c r="L10"/>
      <c r="M10" s="260">
        <v>6</v>
      </c>
      <c r="N10" s="336" t="s">
        <v>86</v>
      </c>
      <c r="O10"/>
      <c r="P10"/>
      <c r="Q10"/>
      <c r="R10"/>
      <c r="S10"/>
      <c r="T10"/>
      <c r="U10"/>
      <c r="V10"/>
      <c r="W10"/>
      <c r="X10"/>
      <c r="Y10"/>
      <c r="Z10"/>
      <c r="AA10" s="5"/>
      <c r="AC10" s="179" t="s">
        <v>31</v>
      </c>
      <c r="AD10" s="254" t="s">
        <v>17</v>
      </c>
      <c r="AE10" s="180" t="s">
        <v>31</v>
      </c>
    </row>
    <row r="11" spans="2:31" ht="18" customHeight="1">
      <c r="B11" s="12" t="s">
        <v>20</v>
      </c>
      <c r="C11" s="358"/>
      <c r="D11" s="358"/>
      <c r="E11" s="358"/>
      <c r="F11" s="163"/>
      <c r="G11" s="164"/>
      <c r="H11" s="163"/>
      <c r="I11" s="329"/>
      <c r="J11" s="329"/>
      <c r="K11" s="330"/>
      <c r="L11"/>
      <c r="M11" s="258"/>
      <c r="N11" s="258"/>
      <c r="O11"/>
      <c r="P11"/>
      <c r="Q11"/>
      <c r="R11"/>
      <c r="S11"/>
      <c r="T11"/>
      <c r="U11"/>
      <c r="V11"/>
      <c r="W11"/>
      <c r="X11"/>
      <c r="Y11"/>
      <c r="Z11"/>
      <c r="AC11" s="163"/>
      <c r="AD11" s="164"/>
      <c r="AE11" s="163"/>
    </row>
    <row r="12" spans="2:31" ht="18" customHeight="1">
      <c r="B12" s="10" t="s">
        <v>128</v>
      </c>
      <c r="C12" s="333" t="str">
        <f>N10</f>
        <v>VOLNÝ  LOS</v>
      </c>
      <c r="D12" s="334" t="s">
        <v>16</v>
      </c>
      <c r="E12" s="335" t="str">
        <f>N8</f>
        <v>Štramberk</v>
      </c>
      <c r="F12" s="177" t="s">
        <v>31</v>
      </c>
      <c r="G12" s="252" t="s">
        <v>17</v>
      </c>
      <c r="H12" s="178" t="s">
        <v>31</v>
      </c>
      <c r="I12" s="323"/>
      <c r="J12" s="324"/>
      <c r="K12" s="371"/>
      <c r="L12"/>
      <c r="M12" s="258"/>
      <c r="N12" s="332"/>
      <c r="O12"/>
      <c r="P12"/>
      <c r="Q12"/>
      <c r="R12"/>
      <c r="S12"/>
      <c r="T12"/>
      <c r="U12"/>
      <c r="V12"/>
      <c r="W12"/>
      <c r="X12"/>
      <c r="Y12"/>
      <c r="Z12"/>
      <c r="AC12" s="177" t="s">
        <v>31</v>
      </c>
      <c r="AD12" s="252" t="s">
        <v>17</v>
      </c>
      <c r="AE12" s="178" t="s">
        <v>31</v>
      </c>
    </row>
    <row r="13" spans="2:31" ht="18" customHeight="1">
      <c r="B13" s="11"/>
      <c r="C13" s="352" t="str">
        <f>N9</f>
        <v>Krmelín</v>
      </c>
      <c r="D13" s="353" t="s">
        <v>16</v>
      </c>
      <c r="E13" s="354" t="str">
        <f>N7</f>
        <v>Trnávka</v>
      </c>
      <c r="F13" s="175">
        <v>3</v>
      </c>
      <c r="G13" s="253" t="s">
        <v>17</v>
      </c>
      <c r="H13" s="176">
        <v>0</v>
      </c>
      <c r="I13" s="325">
        <v>2</v>
      </c>
      <c r="J13" s="326">
        <v>1</v>
      </c>
      <c r="K13" s="369" t="s">
        <v>132</v>
      </c>
      <c r="L13"/>
      <c r="M13" s="258"/>
      <c r="N13" s="258"/>
      <c r="O13"/>
      <c r="P13"/>
      <c r="Q13"/>
      <c r="R13"/>
      <c r="S13"/>
      <c r="T13"/>
      <c r="U13"/>
      <c r="V13"/>
      <c r="W13"/>
      <c r="X13"/>
      <c r="Y13"/>
      <c r="Z13"/>
      <c r="AC13" s="175" t="s">
        <v>31</v>
      </c>
      <c r="AD13" s="253" t="s">
        <v>17</v>
      </c>
      <c r="AE13" s="176" t="s">
        <v>31</v>
      </c>
    </row>
    <row r="14" spans="2:31" ht="15.75">
      <c r="B14" s="11"/>
      <c r="C14" s="355" t="str">
        <f>N5</f>
        <v>Výškovice  B</v>
      </c>
      <c r="D14" s="356" t="s">
        <v>16</v>
      </c>
      <c r="E14" s="357" t="str">
        <f>N6</f>
        <v>Poruba</v>
      </c>
      <c r="F14" s="179">
        <v>3</v>
      </c>
      <c r="G14" s="254" t="s">
        <v>17</v>
      </c>
      <c r="H14" s="180">
        <v>0</v>
      </c>
      <c r="I14" s="327">
        <v>2</v>
      </c>
      <c r="J14" s="328">
        <v>1</v>
      </c>
      <c r="K14" s="370" t="s">
        <v>132</v>
      </c>
      <c r="L14"/>
      <c r="M14" s="258"/>
      <c r="N14" s="258"/>
      <c r="O14"/>
      <c r="P14"/>
      <c r="Q14"/>
      <c r="R14"/>
      <c r="S14"/>
      <c r="T14"/>
      <c r="U14"/>
      <c r="V14"/>
      <c r="W14"/>
      <c r="X14"/>
      <c r="Y14"/>
      <c r="AC14" s="179" t="s">
        <v>31</v>
      </c>
      <c r="AD14" s="254" t="s">
        <v>17</v>
      </c>
      <c r="AE14" s="180" t="s">
        <v>31</v>
      </c>
    </row>
    <row r="15" spans="2:31" ht="18" customHeight="1">
      <c r="B15" s="12" t="s">
        <v>21</v>
      </c>
      <c r="C15" s="358"/>
      <c r="D15" s="358"/>
      <c r="E15" s="358"/>
      <c r="F15" s="163"/>
      <c r="G15" s="164"/>
      <c r="H15" s="163"/>
      <c r="I15" s="329"/>
      <c r="J15" s="329"/>
      <c r="K15" s="331"/>
      <c r="L15"/>
      <c r="M15" s="258"/>
      <c r="N15" s="336"/>
      <c r="O15"/>
      <c r="P15"/>
      <c r="Q15"/>
      <c r="R15"/>
      <c r="S15"/>
      <c r="T15"/>
      <c r="U15"/>
      <c r="V15"/>
      <c r="W15"/>
      <c r="X15"/>
      <c r="Y15"/>
      <c r="AC15" s="163"/>
      <c r="AD15" s="164"/>
      <c r="AE15" s="163"/>
    </row>
    <row r="16" spans="2:31" ht="18" customHeight="1">
      <c r="B16" s="10" t="s">
        <v>129</v>
      </c>
      <c r="C16" s="333" t="str">
        <f>N6</f>
        <v>Poruba</v>
      </c>
      <c r="D16" s="334" t="s">
        <v>16</v>
      </c>
      <c r="E16" s="335" t="str">
        <f>N10</f>
        <v>VOLNÝ  LOS</v>
      </c>
      <c r="F16" s="177" t="s">
        <v>31</v>
      </c>
      <c r="G16" s="252" t="s">
        <v>17</v>
      </c>
      <c r="H16" s="178" t="s">
        <v>31</v>
      </c>
      <c r="I16" s="323"/>
      <c r="J16" s="324"/>
      <c r="K16" s="371"/>
      <c r="L16"/>
      <c r="M16" s="258"/>
      <c r="N16" s="336"/>
      <c r="O16"/>
      <c r="P16"/>
      <c r="Q16"/>
      <c r="R16"/>
      <c r="S16"/>
      <c r="T16"/>
      <c r="U16"/>
      <c r="V16"/>
      <c r="W16"/>
      <c r="X16"/>
      <c r="Y16"/>
      <c r="Z16"/>
      <c r="AC16" s="177" t="s">
        <v>31</v>
      </c>
      <c r="AD16" s="252" t="s">
        <v>17</v>
      </c>
      <c r="AE16" s="178" t="s">
        <v>31</v>
      </c>
    </row>
    <row r="17" spans="2:31" ht="18" customHeight="1">
      <c r="B17" s="11"/>
      <c r="C17" s="352" t="str">
        <f>N7</f>
        <v>Trnávka</v>
      </c>
      <c r="D17" s="353" t="s">
        <v>16</v>
      </c>
      <c r="E17" s="354" t="str">
        <f>N5</f>
        <v>Výškovice  B</v>
      </c>
      <c r="F17" s="175">
        <v>0</v>
      </c>
      <c r="G17" s="253" t="s">
        <v>17</v>
      </c>
      <c r="H17" s="176">
        <v>3</v>
      </c>
      <c r="I17" s="325">
        <v>1</v>
      </c>
      <c r="J17" s="326">
        <v>2</v>
      </c>
      <c r="K17" s="369" t="s">
        <v>132</v>
      </c>
      <c r="L17"/>
      <c r="M17" s="258"/>
      <c r="N17" s="336"/>
      <c r="O17"/>
      <c r="P17"/>
      <c r="Q17"/>
      <c r="R17"/>
      <c r="S17"/>
      <c r="T17"/>
      <c r="U17"/>
      <c r="V17"/>
      <c r="W17"/>
      <c r="X17"/>
      <c r="Y17"/>
      <c r="Z17"/>
      <c r="AA17" s="13"/>
      <c r="AC17" s="175" t="s">
        <v>31</v>
      </c>
      <c r="AD17" s="253" t="s">
        <v>17</v>
      </c>
      <c r="AE17" s="176" t="s">
        <v>31</v>
      </c>
    </row>
    <row r="18" spans="2:31" ht="15.75">
      <c r="B18" s="11"/>
      <c r="C18" s="355" t="str">
        <f>N8</f>
        <v>Štramberk</v>
      </c>
      <c r="D18" s="356" t="s">
        <v>16</v>
      </c>
      <c r="E18" s="357" t="str">
        <f>N9</f>
        <v>Krmelín</v>
      </c>
      <c r="F18" s="179">
        <v>0</v>
      </c>
      <c r="G18" s="254" t="s">
        <v>17</v>
      </c>
      <c r="H18" s="180">
        <v>3</v>
      </c>
      <c r="I18" s="327">
        <v>1</v>
      </c>
      <c r="J18" s="328">
        <v>2</v>
      </c>
      <c r="K18" s="370" t="s">
        <v>132</v>
      </c>
      <c r="L18"/>
      <c r="M18" s="258"/>
      <c r="N18" s="336"/>
      <c r="O18"/>
      <c r="P18"/>
      <c r="Q18"/>
      <c r="R18"/>
      <c r="S18"/>
      <c r="T18"/>
      <c r="U18"/>
      <c r="V18"/>
      <c r="W18"/>
      <c r="X18"/>
      <c r="Y18"/>
      <c r="Z18"/>
      <c r="AA18" s="13"/>
      <c r="AC18" s="179" t="s">
        <v>31</v>
      </c>
      <c r="AD18" s="254" t="s">
        <v>17</v>
      </c>
      <c r="AE18" s="180" t="s">
        <v>31</v>
      </c>
    </row>
    <row r="19" spans="2:31" ht="18" customHeight="1">
      <c r="B19" s="12" t="s">
        <v>22</v>
      </c>
      <c r="C19" s="358"/>
      <c r="D19" s="358"/>
      <c r="E19" s="358"/>
      <c r="F19" s="163"/>
      <c r="G19" s="164"/>
      <c r="H19" s="163"/>
      <c r="I19" s="329"/>
      <c r="J19" s="329"/>
      <c r="K19" s="330"/>
      <c r="L19"/>
      <c r="M19" s="258"/>
      <c r="N19" s="336"/>
      <c r="O19"/>
      <c r="P19"/>
      <c r="Q19"/>
      <c r="R19"/>
      <c r="S19"/>
      <c r="T19"/>
      <c r="U19"/>
      <c r="V19"/>
      <c r="W19"/>
      <c r="X19"/>
      <c r="Y19"/>
      <c r="Z19"/>
      <c r="AA19" s="13"/>
      <c r="AC19" s="163"/>
      <c r="AD19" s="164"/>
      <c r="AE19" s="163"/>
    </row>
    <row r="20" spans="2:31" ht="18" customHeight="1">
      <c r="B20" s="10" t="s">
        <v>130</v>
      </c>
      <c r="C20" s="333" t="str">
        <f>N10</f>
        <v>VOLNÝ  LOS</v>
      </c>
      <c r="D20" s="334" t="s">
        <v>16</v>
      </c>
      <c r="E20" s="335" t="str">
        <f>N9</f>
        <v>Krmelín</v>
      </c>
      <c r="F20" s="177" t="s">
        <v>31</v>
      </c>
      <c r="G20" s="252" t="s">
        <v>17</v>
      </c>
      <c r="H20" s="178" t="s">
        <v>31</v>
      </c>
      <c r="I20" s="323"/>
      <c r="J20" s="324"/>
      <c r="K20" s="371"/>
      <c r="L20"/>
      <c r="M20" s="258"/>
      <c r="N20" s="258"/>
      <c r="O20"/>
      <c r="P20"/>
      <c r="Q20"/>
      <c r="R20"/>
      <c r="S20"/>
      <c r="T20"/>
      <c r="U20"/>
      <c r="V20"/>
      <c r="W20"/>
      <c r="X20"/>
      <c r="Y20"/>
      <c r="Z20"/>
      <c r="AC20" s="177" t="s">
        <v>31</v>
      </c>
      <c r="AD20" s="252" t="s">
        <v>17</v>
      </c>
      <c r="AE20" s="178" t="s">
        <v>31</v>
      </c>
    </row>
    <row r="21" spans="2:31" ht="18" customHeight="1">
      <c r="B21" s="11"/>
      <c r="C21" s="352" t="str">
        <f>N5</f>
        <v>Výškovice  B</v>
      </c>
      <c r="D21" s="353" t="s">
        <v>16</v>
      </c>
      <c r="E21" s="354" t="str">
        <f>N8</f>
        <v>Štramberk</v>
      </c>
      <c r="F21" s="175">
        <v>2</v>
      </c>
      <c r="G21" s="253" t="s">
        <v>17</v>
      </c>
      <c r="H21" s="176">
        <v>1</v>
      </c>
      <c r="I21" s="325">
        <v>2</v>
      </c>
      <c r="J21" s="326">
        <v>1</v>
      </c>
      <c r="K21" s="369" t="s">
        <v>132</v>
      </c>
      <c r="L21"/>
      <c r="M21" s="258"/>
      <c r="N21" s="258"/>
      <c r="O21"/>
      <c r="P21"/>
      <c r="Q21"/>
      <c r="R21"/>
      <c r="S21"/>
      <c r="T21"/>
      <c r="U21"/>
      <c r="V21"/>
      <c r="W21"/>
      <c r="X21"/>
      <c r="Y21"/>
      <c r="Z21"/>
      <c r="AC21" s="175" t="s">
        <v>31</v>
      </c>
      <c r="AD21" s="253" t="s">
        <v>17</v>
      </c>
      <c r="AE21" s="176" t="s">
        <v>31</v>
      </c>
    </row>
    <row r="22" spans="2:31" ht="15.75">
      <c r="B22" s="11"/>
      <c r="C22" s="355" t="str">
        <f>N6</f>
        <v>Poruba</v>
      </c>
      <c r="D22" s="356" t="s">
        <v>16</v>
      </c>
      <c r="E22" s="357" t="str">
        <f>N7</f>
        <v>Trnávka</v>
      </c>
      <c r="F22" s="179">
        <v>3</v>
      </c>
      <c r="G22" s="254" t="s">
        <v>17</v>
      </c>
      <c r="H22" s="180">
        <v>0</v>
      </c>
      <c r="I22" s="327">
        <v>2</v>
      </c>
      <c r="J22" s="328">
        <v>1</v>
      </c>
      <c r="K22" s="370" t="s">
        <v>132</v>
      </c>
      <c r="L22"/>
      <c r="M22" s="258"/>
      <c r="N22" s="258"/>
      <c r="O22"/>
      <c r="P22"/>
      <c r="Q22"/>
      <c r="R22"/>
      <c r="S22"/>
      <c r="T22"/>
      <c r="U22"/>
      <c r="V22"/>
      <c r="W22"/>
      <c r="X22"/>
      <c r="Y22"/>
      <c r="Z22"/>
      <c r="AC22" s="179" t="s">
        <v>31</v>
      </c>
      <c r="AD22" s="254" t="s">
        <v>17</v>
      </c>
      <c r="AE22" s="180" t="s">
        <v>31</v>
      </c>
    </row>
    <row r="23" spans="2:31" ht="15.75">
      <c r="B23" s="12" t="s">
        <v>23</v>
      </c>
      <c r="C23" s="358"/>
      <c r="D23" s="358"/>
      <c r="E23" s="358"/>
      <c r="F23" s="163"/>
      <c r="G23" s="164"/>
      <c r="H23" s="163"/>
      <c r="I23" s="329"/>
      <c r="J23" s="329"/>
      <c r="K23" s="331"/>
      <c r="L23"/>
      <c r="M23" s="258"/>
      <c r="N23" s="258"/>
      <c r="O23"/>
      <c r="P23"/>
      <c r="Q23"/>
      <c r="R23"/>
      <c r="S23"/>
      <c r="T23"/>
      <c r="U23"/>
      <c r="V23"/>
      <c r="W23"/>
      <c r="X23"/>
      <c r="Y23"/>
      <c r="Z23"/>
      <c r="AC23" s="163"/>
      <c r="AD23" s="164"/>
      <c r="AE23" s="163"/>
    </row>
    <row r="24" spans="2:31" ht="15.75">
      <c r="B24" s="10" t="s">
        <v>131</v>
      </c>
      <c r="C24" s="333" t="str">
        <f>N7</f>
        <v>Trnávka</v>
      </c>
      <c r="D24" s="334" t="s">
        <v>16</v>
      </c>
      <c r="E24" s="335" t="str">
        <f>N10</f>
        <v>VOLNÝ  LOS</v>
      </c>
      <c r="F24" s="177" t="s">
        <v>31</v>
      </c>
      <c r="G24" s="252" t="s">
        <v>17</v>
      </c>
      <c r="H24" s="178" t="s">
        <v>31</v>
      </c>
      <c r="I24" s="323"/>
      <c r="J24" s="324"/>
      <c r="K24" s="371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C24" s="177" t="s">
        <v>31</v>
      </c>
      <c r="AD24" s="252" t="s">
        <v>17</v>
      </c>
      <c r="AE24" s="178" t="s">
        <v>31</v>
      </c>
    </row>
    <row r="25" spans="2:31" ht="15.75">
      <c r="B25" s="11"/>
      <c r="C25" s="352" t="str">
        <f>N8</f>
        <v>Štramberk</v>
      </c>
      <c r="D25" s="353" t="s">
        <v>16</v>
      </c>
      <c r="E25" s="354" t="str">
        <f>N6</f>
        <v>Poruba</v>
      </c>
      <c r="F25" s="175">
        <v>1</v>
      </c>
      <c r="G25" s="253" t="s">
        <v>17</v>
      </c>
      <c r="H25" s="176">
        <v>2</v>
      </c>
      <c r="I25" s="325">
        <v>1</v>
      </c>
      <c r="J25" s="326">
        <v>2</v>
      </c>
      <c r="K25" s="369" t="s">
        <v>132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C25" s="175" t="s">
        <v>31</v>
      </c>
      <c r="AD25" s="253" t="s">
        <v>17</v>
      </c>
      <c r="AE25" s="176" t="s">
        <v>31</v>
      </c>
    </row>
    <row r="26" spans="2:31" ht="15.75">
      <c r="B26" s="14"/>
      <c r="C26" s="355" t="str">
        <f>N9</f>
        <v>Krmelín</v>
      </c>
      <c r="D26" s="356" t="s">
        <v>16</v>
      </c>
      <c r="E26" s="357" t="str">
        <f>N5</f>
        <v>Výškovice  B</v>
      </c>
      <c r="F26" s="179">
        <v>2</v>
      </c>
      <c r="G26" s="254" t="s">
        <v>17</v>
      </c>
      <c r="H26" s="180">
        <v>1</v>
      </c>
      <c r="I26" s="327">
        <v>2</v>
      </c>
      <c r="J26" s="328">
        <v>1</v>
      </c>
      <c r="K26" s="370" t="s">
        <v>132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C26" s="179" t="s">
        <v>31</v>
      </c>
      <c r="AD26" s="254" t="s">
        <v>17</v>
      </c>
      <c r="AE26" s="180" t="s">
        <v>31</v>
      </c>
    </row>
    <row r="27" spans="2:31" ht="6.75" customHeight="1">
      <c r="B27" s="276"/>
      <c r="C27" s="277"/>
      <c r="D27" s="278"/>
      <c r="E27" s="277"/>
      <c r="F27" s="279"/>
      <c r="G27" s="280"/>
      <c r="H27" s="279"/>
      <c r="I27" s="281"/>
      <c r="J27" s="281"/>
      <c r="K27" s="282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C27" s="279"/>
      <c r="AD27" s="280"/>
      <c r="AE27" s="279"/>
    </row>
    <row r="28" spans="3:8" ht="15.75">
      <c r="C28" s="337" t="s">
        <v>116</v>
      </c>
      <c r="D28" s="337"/>
      <c r="E28" s="337" t="s">
        <v>118</v>
      </c>
      <c r="H28" s="120" t="s">
        <v>43</v>
      </c>
    </row>
    <row r="29" ht="15">
      <c r="C29" s="294"/>
    </row>
    <row r="30" spans="3:5" ht="18">
      <c r="C30" s="295" t="s">
        <v>126</v>
      </c>
      <c r="E30" s="261"/>
    </row>
    <row r="31" spans="3:5" ht="18">
      <c r="C31" s="295"/>
      <c r="E31" s="261"/>
    </row>
    <row r="32" spans="3:5" ht="18">
      <c r="C32" s="295"/>
      <c r="E32" s="261"/>
    </row>
    <row r="33" spans="3:5" ht="18">
      <c r="C33" s="295"/>
      <c r="E33" s="261"/>
    </row>
    <row r="34" spans="3:5" ht="18">
      <c r="C34" s="295"/>
      <c r="E34" s="261"/>
    </row>
    <row r="35" ht="15">
      <c r="C35" s="294"/>
    </row>
  </sheetData>
  <sheetProtection selectLockedCells="1"/>
  <mergeCells count="2">
    <mergeCell ref="F6:H6"/>
    <mergeCell ref="AC6:AE6"/>
  </mergeCells>
  <conditionalFormatting sqref="C8:E27">
    <cfRule type="cellIs" priority="7" dxfId="24" operator="equal" stopIfTrue="1">
      <formula>$E$5</formula>
    </cfRule>
  </conditionalFormatting>
  <printOptions horizontalCentered="1"/>
  <pageMargins left="0" right="0" top="0.3937007874015748" bottom="0.3937007874015748" header="0.31496062992125984" footer="0.31496062992125984"/>
  <pageSetup fitToHeight="2" horizontalDpi="600" verticalDpi="600" orientation="landscape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17"/>
  <sheetViews>
    <sheetView zoomScalePageLayoutView="0" workbookViewId="0" topLeftCell="A1">
      <selection activeCell="I21" sqref="I21"/>
    </sheetView>
  </sheetViews>
  <sheetFormatPr defaultColWidth="10.421875" defaultRowHeight="12.75"/>
  <cols>
    <col min="1" max="1" width="0.85546875" style="17" customWidth="1"/>
    <col min="2" max="2" width="5.7109375" style="17" customWidth="1"/>
    <col min="3" max="3" width="14.421875" style="17" customWidth="1"/>
    <col min="4" max="4" width="3.421875" style="17" customWidth="1"/>
    <col min="5" max="5" width="14.421875" style="17" customWidth="1"/>
    <col min="6" max="6" width="13.7109375" style="17" customWidth="1"/>
    <col min="7" max="7" width="2.7109375" style="17" customWidth="1"/>
    <col min="8" max="9" width="13.7109375" style="17" customWidth="1"/>
    <col min="10" max="10" width="3.00390625" style="17" customWidth="1"/>
    <col min="11" max="12" width="13.7109375" style="17" customWidth="1"/>
    <col min="13" max="13" width="2.57421875" style="17" customWidth="1"/>
    <col min="14" max="14" width="13.7109375" style="17" customWidth="1"/>
    <col min="15" max="15" width="2.140625" style="17" customWidth="1"/>
    <col min="16" max="16" width="11.8515625" style="17" customWidth="1"/>
    <col min="17" max="17" width="14.57421875" style="17" customWidth="1"/>
    <col min="18" max="18" width="1.8515625" style="17" customWidth="1"/>
    <col min="19" max="19" width="6.7109375" style="17" customWidth="1"/>
    <col min="20" max="27" width="3.7109375" style="17" customWidth="1"/>
    <col min="28" max="16384" width="10.421875" style="17" customWidth="1"/>
  </cols>
  <sheetData>
    <row r="2" spans="7:14" ht="18">
      <c r="G2" s="18" t="s">
        <v>124</v>
      </c>
      <c r="L2" s="18"/>
      <c r="N2" s="143" t="s">
        <v>92</v>
      </c>
    </row>
    <row r="3" ht="22.5" customHeight="1">
      <c r="N3" s="275"/>
    </row>
    <row r="4" spans="2:27" ht="33" customHeight="1">
      <c r="B4" s="19" t="str">
        <f>'Utkání-výsledky'!B8</f>
        <v>11.5.</v>
      </c>
      <c r="C4" s="165" t="str">
        <f>Q4</f>
        <v>Výškovice  B</v>
      </c>
      <c r="D4" s="172" t="s">
        <v>16</v>
      </c>
      <c r="E4" s="170" t="str">
        <f>Q9</f>
        <v>VOLNÝ  LOS</v>
      </c>
      <c r="F4" s="165" t="str">
        <f>Q5</f>
        <v>Poruba</v>
      </c>
      <c r="G4" s="172" t="s">
        <v>16</v>
      </c>
      <c r="H4" s="170" t="str">
        <f>Q8</f>
        <v>Krmelín</v>
      </c>
      <c r="I4" s="165" t="str">
        <f>Q6</f>
        <v>Trnávka</v>
      </c>
      <c r="J4" s="172" t="s">
        <v>16</v>
      </c>
      <c r="K4" s="171" t="str">
        <f>Q7</f>
        <v>Štramberk</v>
      </c>
      <c r="L4" s="23"/>
      <c r="M4" s="21" t="s">
        <v>16</v>
      </c>
      <c r="N4" s="22"/>
      <c r="P4" s="24">
        <v>1</v>
      </c>
      <c r="Q4" s="25" t="str">
        <f>'Utkání-výsledky'!N5</f>
        <v>Výškovice  B</v>
      </c>
      <c r="S4" t="s">
        <v>6</v>
      </c>
      <c r="T4" s="146">
        <v>1</v>
      </c>
      <c r="U4" s="146">
        <v>6</v>
      </c>
      <c r="V4" s="151"/>
      <c r="W4" s="146">
        <v>2</v>
      </c>
      <c r="X4" s="146">
        <v>5</v>
      </c>
      <c r="Y4" s="151"/>
      <c r="Z4" s="146">
        <v>3</v>
      </c>
      <c r="AA4" s="146">
        <v>4</v>
      </c>
    </row>
    <row r="5" spans="2:27" ht="33" customHeight="1">
      <c r="B5" s="26"/>
      <c r="C5" s="166"/>
      <c r="D5" s="173" t="s">
        <v>16</v>
      </c>
      <c r="E5" s="169"/>
      <c r="F5" s="167"/>
      <c r="G5" s="173" t="s">
        <v>16</v>
      </c>
      <c r="H5" s="169"/>
      <c r="I5" s="168"/>
      <c r="J5" s="173" t="s">
        <v>16</v>
      </c>
      <c r="K5" s="169"/>
      <c r="L5" s="30"/>
      <c r="M5" s="28"/>
      <c r="N5" s="29"/>
      <c r="P5" s="24">
        <v>2</v>
      </c>
      <c r="Q5" s="25" t="str">
        <f>'Utkání-výsledky'!N6</f>
        <v>Poruba</v>
      </c>
      <c r="S5" t="s">
        <v>13</v>
      </c>
      <c r="T5" s="146">
        <v>6</v>
      </c>
      <c r="U5" s="146">
        <v>4</v>
      </c>
      <c r="V5" s="151"/>
      <c r="W5" s="146">
        <v>5</v>
      </c>
      <c r="X5" s="146">
        <v>3</v>
      </c>
      <c r="Y5" s="151"/>
      <c r="Z5" s="146">
        <v>1</v>
      </c>
      <c r="AA5" s="146">
        <v>2</v>
      </c>
    </row>
    <row r="6" spans="2:27" ht="33" customHeight="1">
      <c r="B6" s="31" t="str">
        <f>'Utkání-výsledky'!B12</f>
        <v>18.5.</v>
      </c>
      <c r="C6" s="165" t="str">
        <f>Q9</f>
        <v>VOLNÝ  LOS</v>
      </c>
      <c r="D6" s="172" t="s">
        <v>16</v>
      </c>
      <c r="E6" s="170" t="str">
        <f>Q7</f>
        <v>Štramberk</v>
      </c>
      <c r="F6" s="165" t="str">
        <f>Q8</f>
        <v>Krmelín</v>
      </c>
      <c r="G6" s="172" t="s">
        <v>16</v>
      </c>
      <c r="H6" s="170" t="str">
        <f>Q6</f>
        <v>Trnávka</v>
      </c>
      <c r="I6" s="165" t="str">
        <f>Q4</f>
        <v>Výškovice  B</v>
      </c>
      <c r="J6" s="172" t="s">
        <v>16</v>
      </c>
      <c r="K6" s="171" t="str">
        <f>Q5</f>
        <v>Poruba</v>
      </c>
      <c r="L6" s="34"/>
      <c r="M6" s="32" t="s">
        <v>16</v>
      </c>
      <c r="N6" s="33"/>
      <c r="P6" s="24">
        <v>3</v>
      </c>
      <c r="Q6" s="25" t="str">
        <f>'Utkání-výsledky'!N7</f>
        <v>Trnávka</v>
      </c>
      <c r="S6" t="s">
        <v>15</v>
      </c>
      <c r="T6" s="146">
        <v>2</v>
      </c>
      <c r="U6" s="146">
        <v>6</v>
      </c>
      <c r="V6" s="151"/>
      <c r="W6" s="146">
        <v>3</v>
      </c>
      <c r="X6" s="146">
        <v>1</v>
      </c>
      <c r="Y6" s="151"/>
      <c r="Z6" s="146">
        <v>4</v>
      </c>
      <c r="AA6" s="146">
        <v>5</v>
      </c>
    </row>
    <row r="7" spans="2:27" ht="33" customHeight="1">
      <c r="B7" s="35"/>
      <c r="C7" s="166"/>
      <c r="D7" s="173" t="s">
        <v>16</v>
      </c>
      <c r="E7" s="169"/>
      <c r="F7" s="167"/>
      <c r="G7" s="173" t="s">
        <v>16</v>
      </c>
      <c r="H7" s="169"/>
      <c r="I7" s="168"/>
      <c r="J7" s="173" t="s">
        <v>16</v>
      </c>
      <c r="K7" s="169"/>
      <c r="L7" s="38"/>
      <c r="M7" s="36" t="s">
        <v>16</v>
      </c>
      <c r="N7" s="37"/>
      <c r="P7" s="24">
        <v>4</v>
      </c>
      <c r="Q7" s="25" t="str">
        <f>'Utkání-výsledky'!N8</f>
        <v>Štramberk</v>
      </c>
      <c r="S7" t="s">
        <v>18</v>
      </c>
      <c r="T7" s="146">
        <v>6</v>
      </c>
      <c r="U7" s="146">
        <v>5</v>
      </c>
      <c r="V7" s="151"/>
      <c r="W7" s="146">
        <v>1</v>
      </c>
      <c r="X7" s="146">
        <v>4</v>
      </c>
      <c r="Y7" s="151"/>
      <c r="Z7" s="146">
        <v>2</v>
      </c>
      <c r="AA7" s="146">
        <v>3</v>
      </c>
    </row>
    <row r="8" spans="2:27" ht="33" customHeight="1">
      <c r="B8" s="19" t="str">
        <f>'Utkání-výsledky'!B16</f>
        <v>25.5.</v>
      </c>
      <c r="C8" s="165" t="str">
        <f>Q5</f>
        <v>Poruba</v>
      </c>
      <c r="D8" s="172" t="s">
        <v>16</v>
      </c>
      <c r="E8" s="170" t="str">
        <f>Q9</f>
        <v>VOLNÝ  LOS</v>
      </c>
      <c r="F8" s="165" t="str">
        <f>Q6</f>
        <v>Trnávka</v>
      </c>
      <c r="G8" s="172" t="s">
        <v>16</v>
      </c>
      <c r="H8" s="170" t="str">
        <f>Q4</f>
        <v>Výškovice  B</v>
      </c>
      <c r="I8" s="165" t="str">
        <f>Q7</f>
        <v>Štramberk</v>
      </c>
      <c r="J8" s="172" t="s">
        <v>16</v>
      </c>
      <c r="K8" s="171" t="str">
        <f>Q8</f>
        <v>Krmelín</v>
      </c>
      <c r="L8" s="23"/>
      <c r="M8" s="32" t="s">
        <v>16</v>
      </c>
      <c r="N8" s="22"/>
      <c r="P8" s="24">
        <v>5</v>
      </c>
      <c r="Q8" s="25" t="str">
        <f>'Utkání-výsledky'!N9</f>
        <v>Krmelín</v>
      </c>
      <c r="S8" t="s">
        <v>19</v>
      </c>
      <c r="T8" s="146">
        <v>3</v>
      </c>
      <c r="U8" s="146">
        <v>6</v>
      </c>
      <c r="V8" s="151"/>
      <c r="W8" s="146">
        <v>4</v>
      </c>
      <c r="X8" s="146">
        <v>2</v>
      </c>
      <c r="Y8" s="151"/>
      <c r="Z8" s="146">
        <v>5</v>
      </c>
      <c r="AA8" s="146">
        <v>1</v>
      </c>
    </row>
    <row r="9" spans="2:17" ht="33" customHeight="1">
      <c r="B9" s="26"/>
      <c r="C9" s="166"/>
      <c r="D9" s="173" t="s">
        <v>16</v>
      </c>
      <c r="E9" s="169"/>
      <c r="F9" s="167"/>
      <c r="G9" s="173" t="s">
        <v>16</v>
      </c>
      <c r="H9" s="169"/>
      <c r="I9" s="168"/>
      <c r="J9" s="173" t="s">
        <v>16</v>
      </c>
      <c r="K9" s="169"/>
      <c r="L9" s="30"/>
      <c r="M9" s="36" t="s">
        <v>16</v>
      </c>
      <c r="N9" s="29"/>
      <c r="P9" s="24">
        <v>6</v>
      </c>
      <c r="Q9" s="25" t="str">
        <f>'Utkání-výsledky'!N10</f>
        <v>VOLNÝ  LOS</v>
      </c>
    </row>
    <row r="10" spans="2:17" ht="33" customHeight="1">
      <c r="B10" s="19" t="str">
        <f>'Utkání-výsledky'!B20</f>
        <v>1.6.</v>
      </c>
      <c r="C10" s="165" t="str">
        <f>Q9</f>
        <v>VOLNÝ  LOS</v>
      </c>
      <c r="D10" s="172" t="s">
        <v>16</v>
      </c>
      <c r="E10" s="170" t="str">
        <f>Q8</f>
        <v>Krmelín</v>
      </c>
      <c r="F10" s="165" t="str">
        <f>Q4</f>
        <v>Výškovice  B</v>
      </c>
      <c r="G10" s="172" t="s">
        <v>16</v>
      </c>
      <c r="H10" s="170" t="str">
        <f>Q7</f>
        <v>Štramberk</v>
      </c>
      <c r="I10" s="165" t="str">
        <f>Q5</f>
        <v>Poruba</v>
      </c>
      <c r="J10" s="172" t="s">
        <v>16</v>
      </c>
      <c r="K10" s="171" t="str">
        <f>Q6</f>
        <v>Trnávka</v>
      </c>
      <c r="L10" s="34"/>
      <c r="M10" s="32" t="s">
        <v>16</v>
      </c>
      <c r="N10" s="33"/>
      <c r="P10" s="40" t="s">
        <v>24</v>
      </c>
      <c r="Q10" s="25"/>
    </row>
    <row r="11" spans="2:17" ht="33" customHeight="1">
      <c r="B11" s="26"/>
      <c r="C11" s="166"/>
      <c r="D11" s="173" t="s">
        <v>16</v>
      </c>
      <c r="E11" s="169"/>
      <c r="F11" s="167"/>
      <c r="G11" s="173" t="s">
        <v>16</v>
      </c>
      <c r="H11" s="169"/>
      <c r="I11" s="168"/>
      <c r="J11" s="173" t="s">
        <v>16</v>
      </c>
      <c r="K11" s="169"/>
      <c r="L11" s="39"/>
      <c r="M11" s="36" t="s">
        <v>16</v>
      </c>
      <c r="N11" s="29"/>
      <c r="P11" s="53">
        <v>6</v>
      </c>
      <c r="Q11" s="42" t="str">
        <f>IF(P11=1,Q4,IF(P11=2,Q5,IF(P11=3,Q6,IF(P11=4,Q7,IF(P11=5,Q8,IF(P11=6,Q9,IF(P11=7,#REF!,IF(P11=8,#REF!," "))))))))</f>
        <v>VOLNÝ  LOS</v>
      </c>
    </row>
    <row r="12" spans="2:17" ht="33" customHeight="1">
      <c r="B12" s="43" t="str">
        <f>'Utkání-výsledky'!B24</f>
        <v>8.6.</v>
      </c>
      <c r="C12" s="165" t="str">
        <f>Q6</f>
        <v>Trnávka</v>
      </c>
      <c r="D12" s="172" t="s">
        <v>16</v>
      </c>
      <c r="E12" s="170" t="str">
        <f>Q9</f>
        <v>VOLNÝ  LOS</v>
      </c>
      <c r="F12" s="165" t="str">
        <f>Q7</f>
        <v>Štramberk</v>
      </c>
      <c r="G12" s="172" t="s">
        <v>16</v>
      </c>
      <c r="H12" s="170" t="str">
        <f>Q5</f>
        <v>Poruba</v>
      </c>
      <c r="I12" s="165" t="str">
        <f>Q8</f>
        <v>Krmelín</v>
      </c>
      <c r="J12" s="172" t="s">
        <v>16</v>
      </c>
      <c r="K12" s="171" t="str">
        <f>Q4</f>
        <v>Výškovice  B</v>
      </c>
      <c r="L12" s="34"/>
      <c r="M12" s="32" t="s">
        <v>16</v>
      </c>
      <c r="N12" s="22"/>
      <c r="P12" s="53"/>
      <c r="Q12" s="42" t="str">
        <f>IF(P12=1,Q4,IF(P12=2,Q5,IF(P12=3,Q6,IF(P12=4,Q7,IF(P12=5,Q8,IF(P12=6,Q9,IF(P12=7,#REF!,IF(P12=8,#REF!," "))))))))</f>
        <v> </v>
      </c>
    </row>
    <row r="13" spans="2:17" ht="33" customHeight="1">
      <c r="B13" s="26"/>
      <c r="C13" s="166"/>
      <c r="D13" s="173" t="s">
        <v>16</v>
      </c>
      <c r="E13" s="169"/>
      <c r="F13" s="167"/>
      <c r="G13" s="173" t="s">
        <v>16</v>
      </c>
      <c r="H13" s="169"/>
      <c r="I13" s="168"/>
      <c r="J13" s="173" t="s">
        <v>16</v>
      </c>
      <c r="K13" s="169"/>
      <c r="L13" s="30"/>
      <c r="M13" s="36" t="s">
        <v>16</v>
      </c>
      <c r="N13" s="29"/>
      <c r="P13" s="41"/>
      <c r="Q13" s="42" t="str">
        <f>IF(P13=1,Q4,IF(P13=2,Q5,IF(P13=3,Q6,IF(P13=4,Q7,IF(P13=5,Q8,IF(P13=6,Q9,IF(P13=7,#REF!,IF(P13=8,#REF!," "))))))))</f>
        <v> </v>
      </c>
    </row>
    <row r="14" spans="2:17" ht="33" customHeight="1" hidden="1">
      <c r="B14" s="19" t="e">
        <f>'Utkání-výsledky'!#REF!</f>
        <v>#REF!</v>
      </c>
      <c r="C14" s="20" t="str">
        <f>Q7</f>
        <v>Štramberk</v>
      </c>
      <c r="D14" s="32" t="s">
        <v>16</v>
      </c>
      <c r="E14" s="22" t="str">
        <f>Q5</f>
        <v>Poruba</v>
      </c>
      <c r="F14" s="23" t="str">
        <f>Q4</f>
        <v>Výškovice  B</v>
      </c>
      <c r="G14" s="32" t="s">
        <v>16</v>
      </c>
      <c r="H14" s="22" t="str">
        <f>Q6</f>
        <v>Trnávka</v>
      </c>
      <c r="I14" s="23"/>
      <c r="J14" s="32" t="s">
        <v>16</v>
      </c>
      <c r="K14" s="22"/>
      <c r="L14" s="23"/>
      <c r="M14" s="32" t="s">
        <v>16</v>
      </c>
      <c r="N14" s="22"/>
      <c r="Q14" s="42" t="str">
        <f>IF(P11=1,Q4,IF(P11=2,Q5,IF(P11=3,Q6,IF(P11=4,Q7,IF(P11=5,Q8,IF(P11=6,Q9,IF(P11=7,Q10,IF(P11=8,Q11," "))))))))</f>
        <v>VOLNÝ  LOS</v>
      </c>
    </row>
    <row r="15" spans="2:17" ht="33" customHeight="1" hidden="1">
      <c r="B15" s="26"/>
      <c r="C15" s="27"/>
      <c r="D15" s="36" t="s">
        <v>16</v>
      </c>
      <c r="E15" s="29"/>
      <c r="F15" s="30"/>
      <c r="G15" s="36" t="s">
        <v>16</v>
      </c>
      <c r="H15" s="29"/>
      <c r="I15" s="39"/>
      <c r="J15" s="36" t="s">
        <v>16</v>
      </c>
      <c r="K15" s="29"/>
      <c r="L15" s="39"/>
      <c r="M15" s="36" t="s">
        <v>16</v>
      </c>
      <c r="N15" s="29"/>
      <c r="Q15" s="42" t="str">
        <f>IF(P12=1,Q4,IF(P12=2,Q5,IF(P12=3,Q6,IF(P12=4,Q7,IF(P12=5,Q8,IF(P12=6,Q9,IF(P12=7,Q10,IF(P12=8,Q11," "))))))))</f>
        <v> </v>
      </c>
    </row>
    <row r="16" spans="2:17" ht="33" customHeight="1" hidden="1">
      <c r="B16" s="19" t="e">
        <f>'Utkání-výsledky'!#REF!</f>
        <v>#REF!</v>
      </c>
      <c r="C16" s="20"/>
      <c r="D16" s="32" t="s">
        <v>16</v>
      </c>
      <c r="E16" s="22"/>
      <c r="F16" s="23"/>
      <c r="G16" s="32" t="s">
        <v>16</v>
      </c>
      <c r="H16" s="22"/>
      <c r="I16" s="34"/>
      <c r="J16" s="32" t="s">
        <v>16</v>
      </c>
      <c r="K16" s="22"/>
      <c r="L16" s="34"/>
      <c r="M16" s="32" t="s">
        <v>16</v>
      </c>
      <c r="N16" s="22"/>
      <c r="Q16" s="42" t="str">
        <f>IF(P13=1,Q4,IF(P13=2,Q5,IF(P13=3,Q6,IF(P13=4,Q7,IF(P13=5,Q8,IF(P13=6,Q9,IF(P13=7,Q10,IF(P13=8,Q11," "))))))))</f>
        <v> </v>
      </c>
    </row>
    <row r="17" spans="2:14" ht="33" customHeight="1" hidden="1">
      <c r="B17" s="26"/>
      <c r="C17" s="27"/>
      <c r="D17" s="36"/>
      <c r="E17" s="29"/>
      <c r="F17" s="30"/>
      <c r="G17" s="36"/>
      <c r="H17" s="29"/>
      <c r="I17" s="30"/>
      <c r="J17" s="36"/>
      <c r="K17" s="29"/>
      <c r="L17" s="30"/>
      <c r="M17" s="36"/>
      <c r="N17" s="29"/>
    </row>
  </sheetData>
  <sheetProtection selectLockedCells="1"/>
  <conditionalFormatting sqref="M14:M16 C17:N17 L13:N13 M4:M12 D5 J5 G5 D7 D9 D11 D13:D16 J7 J9 J11 J13:J16 G7 G9 G11 G13:G16">
    <cfRule type="cellIs" priority="1" dxfId="14" operator="equal" stopIfTrue="1">
      <formula>#REF!</formula>
    </cfRule>
    <cfRule type="cellIs" priority="2" dxfId="13" operator="equal" stopIfTrue="1">
      <formula>#REF!</formula>
    </cfRule>
    <cfRule type="cellIs" priority="3" dxfId="12" operator="equal" stopIfTrue="1">
      <formula>#REF!</formula>
    </cfRule>
  </conditionalFormatting>
  <conditionalFormatting sqref="C14:N16 L4:N12 C5:K5 C7:K7 C9:K9 C11:K11 C13:K13">
    <cfRule type="cellIs" priority="16" dxfId="14" operator="equal" stopIfTrue="1">
      <formula>$Q$16</formula>
    </cfRule>
    <cfRule type="cellIs" priority="17" dxfId="13" operator="equal" stopIfTrue="1">
      <formula>$Q$15</formula>
    </cfRule>
    <cfRule type="cellIs" priority="18" dxfId="12" operator="equal" stopIfTrue="1">
      <formula>$Q$14</formula>
    </cfRule>
  </conditionalFormatting>
  <conditionalFormatting sqref="J4 D4 G4 J6 J8 J10 J12 D6 D8 D10 D12 G6 G8 G10 G12">
    <cfRule type="cellIs" priority="25" dxfId="14" operator="equal" stopIfTrue="1">
      <formula>#REF!</formula>
    </cfRule>
    <cfRule type="cellIs" priority="26" dxfId="13" operator="equal" stopIfTrue="1">
      <formula>#REF!</formula>
    </cfRule>
    <cfRule type="cellIs" priority="27" dxfId="12" operator="equal" stopIfTrue="1">
      <formula>#REF!</formula>
    </cfRule>
  </conditionalFormatting>
  <conditionalFormatting sqref="C4 E4:F4 H4:I4 K4 C6 C8 C10 C12 E6:F6 E8:F8 E10:F10 E12:F12 H6:I6 H8:I8 H10:I10 H12:I12 K6 K8 K10 K12">
    <cfRule type="cellIs" priority="28" dxfId="14" operator="equal" stopIfTrue="1">
      <formula>$Q$11</formula>
    </cfRule>
    <cfRule type="cellIs" priority="29" dxfId="13" operator="equal" stopIfTrue="1">
      <formula>$Q$12</formula>
    </cfRule>
    <cfRule type="cellIs" priority="30" dxfId="12" operator="equal" stopIfTrue="1">
      <formula>$Q$13</formula>
    </cfRule>
  </conditionalFormatting>
  <printOptions horizontalCentered="1" verticalCentered="1"/>
  <pageMargins left="0" right="0" top="0.1968503937007874" bottom="0" header="0" footer="0"/>
  <pageSetup fitToHeight="2" horizontalDpi="300" verticalDpi="300" orientation="landscape" paperSize="9" scale="110" r:id="rId1"/>
  <rowBreaks count="1" manualBreakCount="1">
    <brk id="19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B33"/>
  <sheetViews>
    <sheetView zoomScalePageLayoutView="0" workbookViewId="0" topLeftCell="A3">
      <selection activeCell="AK25" sqref="AK2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6.14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57421875" style="0" customWidth="1"/>
    <col min="32" max="32" width="4.00390625" style="0" customWidth="1"/>
    <col min="33" max="33" width="3.28125" style="0" customWidth="1"/>
    <col min="34" max="34" width="19.00390625" style="0" customWidth="1"/>
    <col min="35" max="35" width="13.8515625" style="0" customWidth="1"/>
    <col min="36" max="36" width="5.7109375" style="0" customWidth="1"/>
    <col min="37" max="37" width="5.421875" style="0" customWidth="1"/>
    <col min="38" max="38" width="10.28125" style="0" customWidth="1"/>
    <col min="39" max="39" width="11.00390625" style="0" customWidth="1"/>
    <col min="40" max="40" width="56.7109375" style="0" customWidth="1"/>
    <col min="41" max="57" width="2.7109375" style="0" customWidth="1"/>
  </cols>
  <sheetData>
    <row r="1" ht="15" customHeight="1">
      <c r="B1" s="232"/>
    </row>
    <row r="2" ht="24.75" customHeight="1">
      <c r="S2" s="181" t="s">
        <v>93</v>
      </c>
    </row>
    <row r="3" ht="15" customHeight="1">
      <c r="S3" s="275"/>
    </row>
    <row r="4" ht="15" customHeight="1">
      <c r="N4" s="182" t="s">
        <v>65</v>
      </c>
    </row>
    <row r="5" spans="2:39" ht="31.5" customHeight="1">
      <c r="B5" s="183"/>
      <c r="C5" s="184"/>
      <c r="D5" s="448">
        <v>1</v>
      </c>
      <c r="E5" s="449"/>
      <c r="F5" s="450"/>
      <c r="G5" s="451">
        <v>2</v>
      </c>
      <c r="H5" s="443"/>
      <c r="I5" s="444"/>
      <c r="J5" s="448">
        <v>3</v>
      </c>
      <c r="K5" s="449"/>
      <c r="L5" s="450"/>
      <c r="M5" s="451">
        <v>4</v>
      </c>
      <c r="N5" s="443"/>
      <c r="O5" s="444"/>
      <c r="P5" s="448">
        <v>5</v>
      </c>
      <c r="Q5" s="449"/>
      <c r="R5" s="450"/>
      <c r="S5" s="452"/>
      <c r="T5" s="453"/>
      <c r="U5" s="454"/>
      <c r="V5" s="452"/>
      <c r="W5" s="453"/>
      <c r="X5" s="454"/>
      <c r="Y5" s="185" t="s">
        <v>66</v>
      </c>
      <c r="Z5" s="186" t="s">
        <v>67</v>
      </c>
      <c r="AA5" s="187" t="s">
        <v>68</v>
      </c>
      <c r="AB5" s="443" t="s">
        <v>69</v>
      </c>
      <c r="AC5" s="443"/>
      <c r="AD5" s="444"/>
      <c r="AE5" s="188" t="s">
        <v>70</v>
      </c>
      <c r="AH5" s="185" t="s">
        <v>76</v>
      </c>
      <c r="AI5" s="185" t="s">
        <v>77</v>
      </c>
      <c r="AJ5" s="185" t="s">
        <v>66</v>
      </c>
      <c r="AK5" s="186" t="s">
        <v>67</v>
      </c>
      <c r="AL5" s="188" t="s">
        <v>78</v>
      </c>
      <c r="AM5" s="188" t="s">
        <v>79</v>
      </c>
    </row>
    <row r="6" spans="2:54" ht="19.5" customHeight="1">
      <c r="B6" s="445" t="s">
        <v>43</v>
      </c>
      <c r="C6" s="229" t="s">
        <v>153</v>
      </c>
      <c r="D6" s="189"/>
      <c r="E6" s="190"/>
      <c r="F6" s="191"/>
      <c r="G6" s="192"/>
      <c r="H6" s="193"/>
      <c r="I6" s="194"/>
      <c r="J6" s="189"/>
      <c r="K6" s="190"/>
      <c r="L6" s="191"/>
      <c r="M6" s="192"/>
      <c r="N6" s="193"/>
      <c r="O6" s="194"/>
      <c r="P6" s="189">
        <v>2</v>
      </c>
      <c r="Q6" s="190"/>
      <c r="R6" s="191">
        <v>0</v>
      </c>
      <c r="S6" s="192"/>
      <c r="T6" s="193"/>
      <c r="U6" s="194"/>
      <c r="V6" s="189"/>
      <c r="W6" s="190"/>
      <c r="X6" s="195"/>
      <c r="Y6" s="196">
        <f aca="true" t="shared" si="0" ref="Y6:Y28">SUM(AO6:BB6)</f>
        <v>1</v>
      </c>
      <c r="Z6" s="197">
        <f aca="true" t="shared" si="1" ref="Z6:Z28">AO6+AQ6+AS6+AU6+AW6+AY6+BA6</f>
        <v>1</v>
      </c>
      <c r="AA6" s="198">
        <f aca="true" t="shared" si="2" ref="AA6:AA28">AP6+AR6+AT6+AV6+AX6+AZ6+BB6</f>
        <v>0</v>
      </c>
      <c r="AB6" s="199">
        <f aca="true" t="shared" si="3" ref="AB6:AB28">D6+G6+J6+M6+P6+S6+V6</f>
        <v>2</v>
      </c>
      <c r="AC6" s="193" t="s">
        <v>17</v>
      </c>
      <c r="AD6" s="200">
        <f aca="true" t="shared" si="4" ref="AD6:AD28">F6+I6+L6+O6+R6+U6+X6</f>
        <v>0</v>
      </c>
      <c r="AE6" s="201">
        <f aca="true" t="shared" si="5" ref="AE6:AE28">IF(Y6&gt;0,Z6/Y6,0)</f>
        <v>1</v>
      </c>
      <c r="AG6" s="285" t="s">
        <v>53</v>
      </c>
      <c r="AH6" s="287" t="s">
        <v>94</v>
      </c>
      <c r="AI6" s="316" t="s">
        <v>43</v>
      </c>
      <c r="AJ6" s="286">
        <v>4</v>
      </c>
      <c r="AK6" s="317">
        <v>4</v>
      </c>
      <c r="AL6" s="318">
        <v>1</v>
      </c>
      <c r="AM6" s="297">
        <v>1</v>
      </c>
      <c r="AO6" s="202">
        <f aca="true" t="shared" si="6" ref="AO6:AO20">IF(D6&gt;F6,1,0)</f>
        <v>0</v>
      </c>
      <c r="AP6" s="202">
        <f aca="true" t="shared" si="7" ref="AP6:AP20">IF(F6&gt;D6,1,0)</f>
        <v>0</v>
      </c>
      <c r="AQ6" s="202">
        <f aca="true" t="shared" si="8" ref="AQ6:AQ20">IF(G6&gt;I6,1,0)</f>
        <v>0</v>
      </c>
      <c r="AR6" s="202">
        <f aca="true" t="shared" si="9" ref="AR6:AR20">IF(I6&gt;G6,1,0)</f>
        <v>0</v>
      </c>
      <c r="AS6" s="202">
        <f aca="true" t="shared" si="10" ref="AS6:AS20">IF(J6&gt;L6,1,0)</f>
        <v>0</v>
      </c>
      <c r="AT6" s="202">
        <f aca="true" t="shared" si="11" ref="AT6:AT20">IF(L6&gt;J6,1,0)</f>
        <v>0</v>
      </c>
      <c r="AU6" s="202">
        <f aca="true" t="shared" si="12" ref="AU6:AU20">IF(M6&gt;O6,1,0)</f>
        <v>0</v>
      </c>
      <c r="AV6" s="202">
        <f aca="true" t="shared" si="13" ref="AV6:AV20">IF(O6&gt;M6,1,0)</f>
        <v>0</v>
      </c>
      <c r="AW6" s="202">
        <f aca="true" t="shared" si="14" ref="AW6:AW16">IF(P6&gt;R6,1,)</f>
        <v>1</v>
      </c>
      <c r="AX6" s="202">
        <f aca="true" t="shared" si="15" ref="AX6:AX16">IF(R6&gt;P6,1,0)</f>
        <v>0</v>
      </c>
      <c r="AY6" s="202">
        <f aca="true" t="shared" si="16" ref="AY6:AY16">IF(S6&gt;U6,1,0)</f>
        <v>0</v>
      </c>
      <c r="AZ6" s="202">
        <f aca="true" t="shared" si="17" ref="AZ6:AZ16">IF(U6&gt;S6,1,0)</f>
        <v>0</v>
      </c>
      <c r="BA6" s="202">
        <f aca="true" t="shared" si="18" ref="BA6:BA16">IF(V6&gt;X6,1,0)</f>
        <v>0</v>
      </c>
      <c r="BB6" s="202">
        <f aca="true" t="shared" si="19" ref="BB6:BB16">IF(X6&gt;V6,1,0)</f>
        <v>0</v>
      </c>
    </row>
    <row r="7" spans="2:54" ht="19.5" customHeight="1">
      <c r="B7" s="446"/>
      <c r="C7" s="233" t="s">
        <v>94</v>
      </c>
      <c r="D7" s="234">
        <v>2</v>
      </c>
      <c r="E7" s="235"/>
      <c r="F7" s="236">
        <v>0</v>
      </c>
      <c r="G7" s="237">
        <v>2</v>
      </c>
      <c r="H7" s="238"/>
      <c r="I7" s="239">
        <v>0</v>
      </c>
      <c r="J7" s="234">
        <v>2</v>
      </c>
      <c r="K7" s="235"/>
      <c r="L7" s="236">
        <v>0</v>
      </c>
      <c r="M7" s="237"/>
      <c r="N7" s="238"/>
      <c r="O7" s="239"/>
      <c r="P7" s="234">
        <v>2</v>
      </c>
      <c r="Q7" s="235"/>
      <c r="R7" s="236">
        <v>0</v>
      </c>
      <c r="S7" s="237"/>
      <c r="T7" s="238"/>
      <c r="U7" s="239"/>
      <c r="V7" s="234"/>
      <c r="W7" s="235"/>
      <c r="X7" s="240"/>
      <c r="Y7" s="210">
        <f>SUM(AO7:BB7)</f>
        <v>4</v>
      </c>
      <c r="Z7" s="211">
        <f>AO7+AQ7+AS7+AU7+AW7+AY7+BA7</f>
        <v>4</v>
      </c>
      <c r="AA7" s="212">
        <f>AP7+AR7+AT7+AV7+AX7+AZ7+BB7</f>
        <v>0</v>
      </c>
      <c r="AB7" s="213">
        <f>D7+G7+J7+M7+P7+S7+V7</f>
        <v>8</v>
      </c>
      <c r="AC7" s="207" t="s">
        <v>17</v>
      </c>
      <c r="AD7" s="214">
        <f>F7+I7+L7+O7+R7+U7+X7</f>
        <v>0</v>
      </c>
      <c r="AE7" s="215">
        <f>IF(Y7&gt;0,Z7/Y7,0)</f>
        <v>1</v>
      </c>
      <c r="AG7" s="286" t="s">
        <v>54</v>
      </c>
      <c r="AH7" s="287" t="s">
        <v>140</v>
      </c>
      <c r="AI7" s="316" t="s">
        <v>125</v>
      </c>
      <c r="AJ7" s="286">
        <v>4</v>
      </c>
      <c r="AK7" s="317">
        <v>3</v>
      </c>
      <c r="AL7" s="318">
        <v>0.75</v>
      </c>
      <c r="AM7" s="297">
        <v>0.6666666666666666</v>
      </c>
      <c r="AO7" s="202">
        <f t="shared" si="6"/>
        <v>1</v>
      </c>
      <c r="AP7" s="202">
        <f t="shared" si="7"/>
        <v>0</v>
      </c>
      <c r="AQ7" s="202">
        <f t="shared" si="8"/>
        <v>1</v>
      </c>
      <c r="AR7" s="202">
        <f t="shared" si="9"/>
        <v>0</v>
      </c>
      <c r="AS7" s="202">
        <f t="shared" si="10"/>
        <v>1</v>
      </c>
      <c r="AT7" s="202">
        <f t="shared" si="11"/>
        <v>0</v>
      </c>
      <c r="AU7" s="202">
        <f t="shared" si="12"/>
        <v>0</v>
      </c>
      <c r="AV7" s="202">
        <f t="shared" si="13"/>
        <v>0</v>
      </c>
      <c r="AW7" s="202">
        <f t="shared" si="14"/>
        <v>1</v>
      </c>
      <c r="AX7" s="202">
        <f t="shared" si="15"/>
        <v>0</v>
      </c>
      <c r="AY7" s="202">
        <f t="shared" si="16"/>
        <v>0</v>
      </c>
      <c r="AZ7" s="202">
        <f t="shared" si="17"/>
        <v>0</v>
      </c>
      <c r="BA7" s="202">
        <f t="shared" si="18"/>
        <v>0</v>
      </c>
      <c r="BB7" s="202">
        <f t="shared" si="19"/>
        <v>0</v>
      </c>
    </row>
    <row r="8" spans="2:54" ht="19.5" customHeight="1">
      <c r="B8" s="446"/>
      <c r="C8" s="233" t="s">
        <v>123</v>
      </c>
      <c r="D8" s="203"/>
      <c r="E8" s="204"/>
      <c r="F8" s="205"/>
      <c r="G8" s="206"/>
      <c r="H8" s="207"/>
      <c r="I8" s="208"/>
      <c r="J8" s="203">
        <v>2</v>
      </c>
      <c r="K8" s="204"/>
      <c r="L8" s="205">
        <v>0</v>
      </c>
      <c r="M8" s="206"/>
      <c r="N8" s="207"/>
      <c r="O8" s="208"/>
      <c r="P8" s="203"/>
      <c r="Q8" s="204"/>
      <c r="R8" s="205"/>
      <c r="S8" s="206"/>
      <c r="T8" s="207"/>
      <c r="U8" s="208"/>
      <c r="V8" s="203"/>
      <c r="W8" s="204"/>
      <c r="X8" s="209"/>
      <c r="Y8" s="210">
        <f t="shared" si="0"/>
        <v>1</v>
      </c>
      <c r="Z8" s="211">
        <f t="shared" si="1"/>
        <v>1</v>
      </c>
      <c r="AA8" s="212">
        <f t="shared" si="2"/>
        <v>0</v>
      </c>
      <c r="AB8" s="213">
        <f t="shared" si="3"/>
        <v>2</v>
      </c>
      <c r="AC8" s="207" t="s">
        <v>17</v>
      </c>
      <c r="AD8" s="214">
        <f t="shared" si="4"/>
        <v>0</v>
      </c>
      <c r="AE8" s="215">
        <f t="shared" si="5"/>
        <v>1</v>
      </c>
      <c r="AG8" s="286" t="s">
        <v>55</v>
      </c>
      <c r="AH8" s="287" t="s">
        <v>134</v>
      </c>
      <c r="AI8" s="316" t="s">
        <v>122</v>
      </c>
      <c r="AJ8" s="286">
        <v>3</v>
      </c>
      <c r="AK8" s="317">
        <v>2</v>
      </c>
      <c r="AL8" s="318">
        <v>0.6666666666666666</v>
      </c>
      <c r="AM8" s="297">
        <v>0.6666666666666666</v>
      </c>
      <c r="AO8" s="202">
        <f t="shared" si="6"/>
        <v>0</v>
      </c>
      <c r="AP8" s="202">
        <f t="shared" si="7"/>
        <v>0</v>
      </c>
      <c r="AQ8" s="202">
        <f t="shared" si="8"/>
        <v>0</v>
      </c>
      <c r="AR8" s="202">
        <f t="shared" si="9"/>
        <v>0</v>
      </c>
      <c r="AS8" s="202">
        <f t="shared" si="10"/>
        <v>1</v>
      </c>
      <c r="AT8" s="202">
        <f t="shared" si="11"/>
        <v>0</v>
      </c>
      <c r="AU8" s="202">
        <f t="shared" si="12"/>
        <v>0</v>
      </c>
      <c r="AV8" s="202">
        <f t="shared" si="13"/>
        <v>0</v>
      </c>
      <c r="AW8" s="202">
        <f t="shared" si="14"/>
        <v>0</v>
      </c>
      <c r="AX8" s="202">
        <f t="shared" si="15"/>
        <v>0</v>
      </c>
      <c r="AY8" s="202">
        <f t="shared" si="16"/>
        <v>0</v>
      </c>
      <c r="AZ8" s="202">
        <f t="shared" si="17"/>
        <v>0</v>
      </c>
      <c r="BA8" s="202">
        <f t="shared" si="18"/>
        <v>0</v>
      </c>
      <c r="BB8" s="202">
        <f t="shared" si="19"/>
        <v>0</v>
      </c>
    </row>
    <row r="9" spans="2:54" ht="19.5" customHeight="1">
      <c r="B9" s="447"/>
      <c r="C9" s="231" t="s">
        <v>85</v>
      </c>
      <c r="D9" s="216">
        <v>2</v>
      </c>
      <c r="E9" s="217"/>
      <c r="F9" s="218">
        <v>1</v>
      </c>
      <c r="G9" s="219">
        <v>2</v>
      </c>
      <c r="H9" s="220"/>
      <c r="I9" s="221">
        <v>0</v>
      </c>
      <c r="J9" s="216"/>
      <c r="K9" s="217"/>
      <c r="L9" s="218"/>
      <c r="M9" s="219"/>
      <c r="N9" s="220"/>
      <c r="O9" s="221"/>
      <c r="P9" s="216"/>
      <c r="Q9" s="217"/>
      <c r="R9" s="218"/>
      <c r="S9" s="219"/>
      <c r="T9" s="220"/>
      <c r="U9" s="221"/>
      <c r="V9" s="216"/>
      <c r="W9" s="217"/>
      <c r="X9" s="222"/>
      <c r="Y9" s="223">
        <f t="shared" si="0"/>
        <v>2</v>
      </c>
      <c r="Z9" s="224">
        <f t="shared" si="1"/>
        <v>2</v>
      </c>
      <c r="AA9" s="225">
        <f t="shared" si="2"/>
        <v>0</v>
      </c>
      <c r="AB9" s="226">
        <f t="shared" si="3"/>
        <v>4</v>
      </c>
      <c r="AC9" s="220" t="s">
        <v>17</v>
      </c>
      <c r="AD9" s="227">
        <f t="shared" si="4"/>
        <v>1</v>
      </c>
      <c r="AE9" s="228">
        <f t="shared" si="5"/>
        <v>1</v>
      </c>
      <c r="AG9" s="286" t="s">
        <v>71</v>
      </c>
      <c r="AH9" s="408" t="s">
        <v>103</v>
      </c>
      <c r="AI9" s="408" t="s">
        <v>104</v>
      </c>
      <c r="AJ9" s="299">
        <v>4</v>
      </c>
      <c r="AK9" s="288">
        <v>2</v>
      </c>
      <c r="AL9" s="290">
        <v>0.5</v>
      </c>
      <c r="AM9" s="298">
        <v>0.5555555555555556</v>
      </c>
      <c r="AO9" s="202">
        <f t="shared" si="6"/>
        <v>1</v>
      </c>
      <c r="AP9" s="202">
        <f t="shared" si="7"/>
        <v>0</v>
      </c>
      <c r="AQ9" s="202">
        <f t="shared" si="8"/>
        <v>1</v>
      </c>
      <c r="AR9" s="202">
        <f t="shared" si="9"/>
        <v>0</v>
      </c>
      <c r="AS9" s="202">
        <f t="shared" si="10"/>
        <v>0</v>
      </c>
      <c r="AT9" s="202">
        <f t="shared" si="11"/>
        <v>0</v>
      </c>
      <c r="AU9" s="202">
        <f t="shared" si="12"/>
        <v>0</v>
      </c>
      <c r="AV9" s="202">
        <f t="shared" si="13"/>
        <v>0</v>
      </c>
      <c r="AW9" s="202">
        <f t="shared" si="14"/>
        <v>0</v>
      </c>
      <c r="AX9" s="202">
        <f t="shared" si="15"/>
        <v>0</v>
      </c>
      <c r="AY9" s="202">
        <f t="shared" si="16"/>
        <v>0</v>
      </c>
      <c r="AZ9" s="202">
        <f t="shared" si="17"/>
        <v>0</v>
      </c>
      <c r="BA9" s="202">
        <f t="shared" si="18"/>
        <v>0</v>
      </c>
      <c r="BB9" s="202">
        <f t="shared" si="19"/>
        <v>0</v>
      </c>
    </row>
    <row r="10" spans="2:54" ht="19.5" customHeight="1">
      <c r="B10" s="445" t="s">
        <v>122</v>
      </c>
      <c r="C10" s="229" t="s">
        <v>119</v>
      </c>
      <c r="D10" s="189"/>
      <c r="E10" s="190"/>
      <c r="F10" s="191"/>
      <c r="G10" s="192"/>
      <c r="H10" s="193"/>
      <c r="I10" s="194"/>
      <c r="J10" s="189"/>
      <c r="K10" s="190"/>
      <c r="L10" s="191"/>
      <c r="M10" s="192"/>
      <c r="N10" s="193"/>
      <c r="O10" s="194"/>
      <c r="P10" s="189"/>
      <c r="Q10" s="190"/>
      <c r="R10" s="191"/>
      <c r="S10" s="192"/>
      <c r="T10" s="193"/>
      <c r="U10" s="194"/>
      <c r="V10" s="189"/>
      <c r="W10" s="190"/>
      <c r="X10" s="195"/>
      <c r="Y10" s="196">
        <f t="shared" si="0"/>
        <v>0</v>
      </c>
      <c r="Z10" s="197">
        <f t="shared" si="1"/>
        <v>0</v>
      </c>
      <c r="AA10" s="198">
        <f t="shared" si="2"/>
        <v>0</v>
      </c>
      <c r="AB10" s="199">
        <f t="shared" si="3"/>
        <v>0</v>
      </c>
      <c r="AC10" s="193" t="s">
        <v>17</v>
      </c>
      <c r="AD10" s="200">
        <f t="shared" si="4"/>
        <v>0</v>
      </c>
      <c r="AE10" s="201">
        <f t="shared" si="5"/>
        <v>0</v>
      </c>
      <c r="AG10" s="286" t="s">
        <v>72</v>
      </c>
      <c r="AH10" s="273" t="s">
        <v>121</v>
      </c>
      <c r="AI10" s="284" t="s">
        <v>122</v>
      </c>
      <c r="AJ10" s="299">
        <v>3</v>
      </c>
      <c r="AK10" s="288">
        <v>1</v>
      </c>
      <c r="AL10" s="290">
        <v>0.3333333333333333</v>
      </c>
      <c r="AM10" s="298">
        <v>0.375</v>
      </c>
      <c r="AO10" s="202">
        <f t="shared" si="6"/>
        <v>0</v>
      </c>
      <c r="AP10" s="202">
        <f t="shared" si="7"/>
        <v>0</v>
      </c>
      <c r="AQ10" s="202">
        <f t="shared" si="8"/>
        <v>0</v>
      </c>
      <c r="AR10" s="202">
        <f t="shared" si="9"/>
        <v>0</v>
      </c>
      <c r="AS10" s="202">
        <f t="shared" si="10"/>
        <v>0</v>
      </c>
      <c r="AT10" s="202">
        <f t="shared" si="11"/>
        <v>0</v>
      </c>
      <c r="AU10" s="202">
        <f t="shared" si="12"/>
        <v>0</v>
      </c>
      <c r="AV10" s="202">
        <f t="shared" si="13"/>
        <v>0</v>
      </c>
      <c r="AW10" s="202">
        <f t="shared" si="14"/>
        <v>0</v>
      </c>
      <c r="AX10" s="202">
        <f t="shared" si="15"/>
        <v>0</v>
      </c>
      <c r="AY10" s="202">
        <f t="shared" si="16"/>
        <v>0</v>
      </c>
      <c r="AZ10" s="202">
        <f t="shared" si="17"/>
        <v>0</v>
      </c>
      <c r="BA10" s="202">
        <f t="shared" si="18"/>
        <v>0</v>
      </c>
      <c r="BB10" s="202">
        <f t="shared" si="19"/>
        <v>0</v>
      </c>
    </row>
    <row r="11" spans="2:54" ht="19.5" customHeight="1">
      <c r="B11" s="446"/>
      <c r="C11" s="230" t="s">
        <v>120</v>
      </c>
      <c r="D11" s="234"/>
      <c r="E11" s="235"/>
      <c r="F11" s="236"/>
      <c r="G11" s="237">
        <v>2</v>
      </c>
      <c r="H11" s="238"/>
      <c r="I11" s="239">
        <v>0</v>
      </c>
      <c r="J11" s="234"/>
      <c r="K11" s="235"/>
      <c r="L11" s="236"/>
      <c r="M11" s="237">
        <v>2</v>
      </c>
      <c r="N11" s="238"/>
      <c r="O11" s="239">
        <v>1</v>
      </c>
      <c r="P11" s="234"/>
      <c r="Q11" s="235"/>
      <c r="R11" s="236"/>
      <c r="S11" s="237"/>
      <c r="T11" s="238"/>
      <c r="U11" s="239"/>
      <c r="V11" s="234"/>
      <c r="W11" s="235"/>
      <c r="X11" s="240"/>
      <c r="Y11" s="210">
        <f t="shared" si="0"/>
        <v>2</v>
      </c>
      <c r="Z11" s="211">
        <f t="shared" si="1"/>
        <v>2</v>
      </c>
      <c r="AA11" s="212">
        <f t="shared" si="2"/>
        <v>0</v>
      </c>
      <c r="AB11" s="213">
        <f t="shared" si="3"/>
        <v>4</v>
      </c>
      <c r="AC11" s="207" t="s">
        <v>17</v>
      </c>
      <c r="AD11" s="214">
        <f t="shared" si="4"/>
        <v>1</v>
      </c>
      <c r="AE11" s="215">
        <f t="shared" si="5"/>
        <v>1</v>
      </c>
      <c r="AG11" s="286" t="s">
        <v>73</v>
      </c>
      <c r="AH11" s="273" t="s">
        <v>138</v>
      </c>
      <c r="AI11" s="284" t="s">
        <v>125</v>
      </c>
      <c r="AJ11" s="299">
        <v>4</v>
      </c>
      <c r="AK11" s="288">
        <v>1</v>
      </c>
      <c r="AL11" s="290">
        <v>0.25</v>
      </c>
      <c r="AM11" s="298">
        <v>0.3333333333333333</v>
      </c>
      <c r="AO11" s="202">
        <f t="shared" si="6"/>
        <v>0</v>
      </c>
      <c r="AP11" s="202">
        <f t="shared" si="7"/>
        <v>0</v>
      </c>
      <c r="AQ11" s="202">
        <f t="shared" si="8"/>
        <v>1</v>
      </c>
      <c r="AR11" s="202">
        <f t="shared" si="9"/>
        <v>0</v>
      </c>
      <c r="AS11" s="202">
        <f t="shared" si="10"/>
        <v>0</v>
      </c>
      <c r="AT11" s="202">
        <f t="shared" si="11"/>
        <v>0</v>
      </c>
      <c r="AU11" s="202">
        <f t="shared" si="12"/>
        <v>1</v>
      </c>
      <c r="AV11" s="202">
        <f t="shared" si="13"/>
        <v>0</v>
      </c>
      <c r="AW11" s="202">
        <f t="shared" si="14"/>
        <v>0</v>
      </c>
      <c r="AX11" s="202">
        <f t="shared" si="15"/>
        <v>0</v>
      </c>
      <c r="AY11" s="202">
        <f t="shared" si="16"/>
        <v>0</v>
      </c>
      <c r="AZ11" s="202">
        <f t="shared" si="17"/>
        <v>0</v>
      </c>
      <c r="BA11" s="202">
        <f t="shared" si="18"/>
        <v>0</v>
      </c>
      <c r="BB11" s="202">
        <f t="shared" si="19"/>
        <v>0</v>
      </c>
    </row>
    <row r="12" spans="2:54" ht="19.5" customHeight="1" thickBot="1">
      <c r="B12" s="446"/>
      <c r="C12" s="233" t="s">
        <v>121</v>
      </c>
      <c r="D12" s="307"/>
      <c r="E12" s="308"/>
      <c r="F12" s="309"/>
      <c r="G12" s="310"/>
      <c r="H12" s="311"/>
      <c r="I12" s="312"/>
      <c r="J12" s="307">
        <v>2</v>
      </c>
      <c r="K12" s="308"/>
      <c r="L12" s="309">
        <v>1</v>
      </c>
      <c r="M12" s="310">
        <v>1</v>
      </c>
      <c r="N12" s="311"/>
      <c r="O12" s="312">
        <v>2</v>
      </c>
      <c r="P12" s="307">
        <v>0</v>
      </c>
      <c r="Q12" s="308"/>
      <c r="R12" s="309">
        <v>2</v>
      </c>
      <c r="S12" s="310"/>
      <c r="T12" s="311"/>
      <c r="U12" s="312"/>
      <c r="V12" s="307"/>
      <c r="W12" s="308"/>
      <c r="X12" s="313"/>
      <c r="Y12" s="210">
        <f>SUM(AO12:BB12)</f>
        <v>3</v>
      </c>
      <c r="Z12" s="211">
        <f>AO12+AQ12+AS12+AU12+AW12+AY12+BA12</f>
        <v>1</v>
      </c>
      <c r="AA12" s="212">
        <f>AP12+AR12+AT12+AV12+AX12+AZ12+BB12</f>
        <v>2</v>
      </c>
      <c r="AB12" s="213">
        <f>D12+G12+J12+M12+P12+S12+V12</f>
        <v>3</v>
      </c>
      <c r="AC12" s="207" t="s">
        <v>17</v>
      </c>
      <c r="AD12" s="214">
        <f>F12+I12+L12+O12+R12+U12+X12</f>
        <v>5</v>
      </c>
      <c r="AE12" s="215">
        <f>IF(Y12&gt;0,Z12/Y12,0)</f>
        <v>0.3333333333333333</v>
      </c>
      <c r="AG12" s="409" t="s">
        <v>74</v>
      </c>
      <c r="AH12" s="410" t="s">
        <v>98</v>
      </c>
      <c r="AI12" s="411" t="s">
        <v>99</v>
      </c>
      <c r="AJ12" s="412">
        <v>3</v>
      </c>
      <c r="AK12" s="413">
        <v>0</v>
      </c>
      <c r="AL12" s="414">
        <v>0</v>
      </c>
      <c r="AM12" s="415">
        <v>0.14285714285714285</v>
      </c>
      <c r="AO12" s="202">
        <f t="shared" si="6"/>
        <v>0</v>
      </c>
      <c r="AP12" s="202">
        <f t="shared" si="7"/>
        <v>0</v>
      </c>
      <c r="AQ12" s="202">
        <f t="shared" si="8"/>
        <v>0</v>
      </c>
      <c r="AR12" s="202">
        <f t="shared" si="9"/>
        <v>0</v>
      </c>
      <c r="AS12" s="202">
        <f t="shared" si="10"/>
        <v>1</v>
      </c>
      <c r="AT12" s="202">
        <f t="shared" si="11"/>
        <v>0</v>
      </c>
      <c r="AU12" s="202">
        <f t="shared" si="12"/>
        <v>0</v>
      </c>
      <c r="AV12" s="202">
        <f t="shared" si="13"/>
        <v>1</v>
      </c>
      <c r="AW12" s="202">
        <f t="shared" si="14"/>
        <v>0</v>
      </c>
      <c r="AX12" s="202">
        <f t="shared" si="15"/>
        <v>1</v>
      </c>
      <c r="AY12" s="202">
        <f t="shared" si="16"/>
        <v>0</v>
      </c>
      <c r="AZ12" s="202">
        <f t="shared" si="17"/>
        <v>0</v>
      </c>
      <c r="BA12" s="202">
        <f t="shared" si="18"/>
        <v>0</v>
      </c>
      <c r="BB12" s="202">
        <f t="shared" si="19"/>
        <v>0</v>
      </c>
    </row>
    <row r="13" spans="2:54" ht="19.5" customHeight="1">
      <c r="B13" s="447"/>
      <c r="C13" s="231" t="s">
        <v>134</v>
      </c>
      <c r="D13" s="216"/>
      <c r="E13" s="217"/>
      <c r="F13" s="218"/>
      <c r="G13" s="219">
        <v>2</v>
      </c>
      <c r="H13" s="220"/>
      <c r="I13" s="221">
        <v>0</v>
      </c>
      <c r="J13" s="216">
        <v>2</v>
      </c>
      <c r="K13" s="217"/>
      <c r="L13" s="218">
        <v>0</v>
      </c>
      <c r="M13" s="219"/>
      <c r="N13" s="220"/>
      <c r="O13" s="221"/>
      <c r="P13" s="216">
        <v>0</v>
      </c>
      <c r="Q13" s="217"/>
      <c r="R13" s="218">
        <v>2</v>
      </c>
      <c r="S13" s="219"/>
      <c r="T13" s="220"/>
      <c r="U13" s="221"/>
      <c r="V13" s="216"/>
      <c r="W13" s="217"/>
      <c r="X13" s="222"/>
      <c r="Y13" s="223">
        <f t="shared" si="0"/>
        <v>3</v>
      </c>
      <c r="Z13" s="224">
        <f t="shared" si="1"/>
        <v>2</v>
      </c>
      <c r="AA13" s="225">
        <f t="shared" si="2"/>
        <v>1</v>
      </c>
      <c r="AB13" s="226">
        <f t="shared" si="3"/>
        <v>4</v>
      </c>
      <c r="AC13" s="220" t="s">
        <v>17</v>
      </c>
      <c r="AD13" s="227">
        <f t="shared" si="4"/>
        <v>2</v>
      </c>
      <c r="AE13" s="228">
        <f t="shared" si="5"/>
        <v>0.6666666666666666</v>
      </c>
      <c r="AG13" s="417" t="s">
        <v>75</v>
      </c>
      <c r="AH13" s="418" t="s">
        <v>85</v>
      </c>
      <c r="AI13" s="419" t="s">
        <v>43</v>
      </c>
      <c r="AJ13" s="420">
        <v>2</v>
      </c>
      <c r="AK13" s="421">
        <v>2</v>
      </c>
      <c r="AL13" s="422">
        <v>1</v>
      </c>
      <c r="AM13" s="423">
        <v>0.8</v>
      </c>
      <c r="AO13" s="202">
        <f t="shared" si="6"/>
        <v>0</v>
      </c>
      <c r="AP13" s="202">
        <f t="shared" si="7"/>
        <v>0</v>
      </c>
      <c r="AQ13" s="202">
        <f t="shared" si="8"/>
        <v>1</v>
      </c>
      <c r="AR13" s="202">
        <f t="shared" si="9"/>
        <v>0</v>
      </c>
      <c r="AS13" s="202">
        <f t="shared" si="10"/>
        <v>1</v>
      </c>
      <c r="AT13" s="202">
        <f t="shared" si="11"/>
        <v>0</v>
      </c>
      <c r="AU13" s="202">
        <f t="shared" si="12"/>
        <v>0</v>
      </c>
      <c r="AV13" s="202">
        <f t="shared" si="13"/>
        <v>0</v>
      </c>
      <c r="AW13" s="202">
        <f t="shared" si="14"/>
        <v>0</v>
      </c>
      <c r="AX13" s="202">
        <f t="shared" si="15"/>
        <v>1</v>
      </c>
      <c r="AY13" s="202">
        <f t="shared" si="16"/>
        <v>0</v>
      </c>
      <c r="AZ13" s="202">
        <f t="shared" si="17"/>
        <v>0</v>
      </c>
      <c r="BA13" s="202">
        <f t="shared" si="18"/>
        <v>0</v>
      </c>
      <c r="BB13" s="202">
        <f t="shared" si="19"/>
        <v>0</v>
      </c>
    </row>
    <row r="14" spans="2:54" ht="19.5" customHeight="1">
      <c r="B14" s="445"/>
      <c r="C14" s="229"/>
      <c r="D14" s="189"/>
      <c r="E14" s="190"/>
      <c r="F14" s="191"/>
      <c r="G14" s="192"/>
      <c r="H14" s="193"/>
      <c r="I14" s="194"/>
      <c r="J14" s="189"/>
      <c r="K14" s="190"/>
      <c r="L14" s="191"/>
      <c r="M14" s="192"/>
      <c r="N14" s="193"/>
      <c r="O14" s="194"/>
      <c r="P14" s="189"/>
      <c r="Q14" s="190"/>
      <c r="R14" s="191"/>
      <c r="S14" s="192"/>
      <c r="T14" s="193"/>
      <c r="U14" s="194"/>
      <c r="V14" s="189"/>
      <c r="W14" s="190"/>
      <c r="X14" s="195"/>
      <c r="Y14" s="196">
        <f t="shared" si="0"/>
        <v>0</v>
      </c>
      <c r="Z14" s="197">
        <f t="shared" si="1"/>
        <v>0</v>
      </c>
      <c r="AA14" s="198">
        <f t="shared" si="2"/>
        <v>0</v>
      </c>
      <c r="AB14" s="199">
        <f t="shared" si="3"/>
        <v>0</v>
      </c>
      <c r="AC14" s="193" t="s">
        <v>17</v>
      </c>
      <c r="AD14" s="200">
        <f t="shared" si="4"/>
        <v>0</v>
      </c>
      <c r="AE14" s="201">
        <f t="shared" si="5"/>
        <v>0</v>
      </c>
      <c r="AG14" s="286" t="s">
        <v>80</v>
      </c>
      <c r="AH14" s="273" t="s">
        <v>120</v>
      </c>
      <c r="AI14" s="284" t="s">
        <v>122</v>
      </c>
      <c r="AJ14" s="299">
        <v>2</v>
      </c>
      <c r="AK14" s="288">
        <v>2</v>
      </c>
      <c r="AL14" s="290">
        <v>1</v>
      </c>
      <c r="AM14" s="298">
        <v>0.8</v>
      </c>
      <c r="AO14" s="202">
        <f t="shared" si="6"/>
        <v>0</v>
      </c>
      <c r="AP14" s="202">
        <f t="shared" si="7"/>
        <v>0</v>
      </c>
      <c r="AQ14" s="202">
        <f t="shared" si="8"/>
        <v>0</v>
      </c>
      <c r="AR14" s="202">
        <f t="shared" si="9"/>
        <v>0</v>
      </c>
      <c r="AS14" s="202">
        <f t="shared" si="10"/>
        <v>0</v>
      </c>
      <c r="AT14" s="202">
        <f t="shared" si="11"/>
        <v>0</v>
      </c>
      <c r="AU14" s="202">
        <f t="shared" si="12"/>
        <v>0</v>
      </c>
      <c r="AV14" s="202">
        <f t="shared" si="13"/>
        <v>0</v>
      </c>
      <c r="AW14" s="202">
        <f t="shared" si="14"/>
        <v>0</v>
      </c>
      <c r="AX14" s="202">
        <f t="shared" si="15"/>
        <v>0</v>
      </c>
      <c r="AY14" s="202">
        <f t="shared" si="16"/>
        <v>0</v>
      </c>
      <c r="AZ14" s="202">
        <f t="shared" si="17"/>
        <v>0</v>
      </c>
      <c r="BA14" s="202">
        <f t="shared" si="18"/>
        <v>0</v>
      </c>
      <c r="BB14" s="202">
        <f t="shared" si="19"/>
        <v>0</v>
      </c>
    </row>
    <row r="15" spans="2:54" ht="19.5" customHeight="1">
      <c r="B15" s="446"/>
      <c r="C15" s="230"/>
      <c r="D15" s="234"/>
      <c r="E15" s="235"/>
      <c r="F15" s="236"/>
      <c r="G15" s="237"/>
      <c r="H15" s="238"/>
      <c r="I15" s="239"/>
      <c r="J15" s="234"/>
      <c r="K15" s="235"/>
      <c r="L15" s="236"/>
      <c r="M15" s="237"/>
      <c r="N15" s="238"/>
      <c r="O15" s="239"/>
      <c r="P15" s="234"/>
      <c r="Q15" s="235"/>
      <c r="R15" s="236"/>
      <c r="S15" s="237"/>
      <c r="T15" s="238"/>
      <c r="U15" s="239"/>
      <c r="V15" s="234"/>
      <c r="W15" s="235"/>
      <c r="X15" s="240"/>
      <c r="Y15" s="210">
        <f>SUM(AO15:BB15)</f>
        <v>0</v>
      </c>
      <c r="Z15" s="211">
        <f>AO15+AQ15+AS15+AU15+AW15+AY15+BA15</f>
        <v>0</v>
      </c>
      <c r="AA15" s="212">
        <f>AP15+AR15+AT15+AV15+AX15+AZ15+BB15</f>
        <v>0</v>
      </c>
      <c r="AB15" s="213">
        <f>D15+G15+J15+M15+P15+S15+V15</f>
        <v>0</v>
      </c>
      <c r="AC15" s="207" t="s">
        <v>17</v>
      </c>
      <c r="AD15" s="214">
        <f>F15+I15+L15+O15+R15+U15+X15</f>
        <v>0</v>
      </c>
      <c r="AE15" s="215">
        <f>IF(Y15&gt;0,Z15/Y15,0)</f>
        <v>0</v>
      </c>
      <c r="AG15" s="286" t="s">
        <v>81</v>
      </c>
      <c r="AH15" s="273" t="s">
        <v>153</v>
      </c>
      <c r="AI15" s="284" t="s">
        <v>43</v>
      </c>
      <c r="AJ15" s="299">
        <v>1</v>
      </c>
      <c r="AK15" s="288">
        <v>1</v>
      </c>
      <c r="AL15" s="290">
        <v>1</v>
      </c>
      <c r="AM15" s="298">
        <v>1</v>
      </c>
      <c r="AO15" s="202">
        <f t="shared" si="6"/>
        <v>0</v>
      </c>
      <c r="AP15" s="202">
        <f t="shared" si="7"/>
        <v>0</v>
      </c>
      <c r="AQ15" s="202">
        <f t="shared" si="8"/>
        <v>0</v>
      </c>
      <c r="AR15" s="202">
        <f t="shared" si="9"/>
        <v>0</v>
      </c>
      <c r="AS15" s="202">
        <f t="shared" si="10"/>
        <v>0</v>
      </c>
      <c r="AT15" s="202">
        <f t="shared" si="11"/>
        <v>0</v>
      </c>
      <c r="AU15" s="202">
        <f t="shared" si="12"/>
        <v>0</v>
      </c>
      <c r="AV15" s="202">
        <f t="shared" si="13"/>
        <v>0</v>
      </c>
      <c r="AW15" s="202">
        <f t="shared" si="14"/>
        <v>0</v>
      </c>
      <c r="AX15" s="202">
        <f t="shared" si="15"/>
        <v>0</v>
      </c>
      <c r="AY15" s="202">
        <f t="shared" si="16"/>
        <v>0</v>
      </c>
      <c r="AZ15" s="202">
        <f t="shared" si="17"/>
        <v>0</v>
      </c>
      <c r="BA15" s="202">
        <f t="shared" si="18"/>
        <v>0</v>
      </c>
      <c r="BB15" s="202">
        <f t="shared" si="19"/>
        <v>0</v>
      </c>
    </row>
    <row r="16" spans="2:54" ht="19.5" customHeight="1">
      <c r="B16" s="447"/>
      <c r="C16" s="231"/>
      <c r="D16" s="216"/>
      <c r="E16" s="217"/>
      <c r="F16" s="218"/>
      <c r="G16" s="219"/>
      <c r="H16" s="220"/>
      <c r="I16" s="221"/>
      <c r="J16" s="216"/>
      <c r="K16" s="217"/>
      <c r="L16" s="218"/>
      <c r="M16" s="219"/>
      <c r="N16" s="220"/>
      <c r="O16" s="221"/>
      <c r="P16" s="216"/>
      <c r="Q16" s="217"/>
      <c r="R16" s="218"/>
      <c r="S16" s="219"/>
      <c r="T16" s="220"/>
      <c r="U16" s="221"/>
      <c r="V16" s="216"/>
      <c r="W16" s="217"/>
      <c r="X16" s="222"/>
      <c r="Y16" s="223">
        <f t="shared" si="0"/>
        <v>0</v>
      </c>
      <c r="Z16" s="224">
        <f t="shared" si="1"/>
        <v>0</v>
      </c>
      <c r="AA16" s="225">
        <f t="shared" si="2"/>
        <v>0</v>
      </c>
      <c r="AB16" s="226">
        <f t="shared" si="3"/>
        <v>0</v>
      </c>
      <c r="AC16" s="220" t="s">
        <v>17</v>
      </c>
      <c r="AD16" s="227">
        <f t="shared" si="4"/>
        <v>0</v>
      </c>
      <c r="AE16" s="228">
        <f t="shared" si="5"/>
        <v>0</v>
      </c>
      <c r="AG16" s="286" t="s">
        <v>82</v>
      </c>
      <c r="AH16" s="273" t="s">
        <v>123</v>
      </c>
      <c r="AI16" s="284" t="s">
        <v>43</v>
      </c>
      <c r="AJ16" s="299">
        <v>1</v>
      </c>
      <c r="AK16" s="288">
        <v>1</v>
      </c>
      <c r="AL16" s="290">
        <v>1</v>
      </c>
      <c r="AM16" s="298">
        <v>1</v>
      </c>
      <c r="AO16" s="202">
        <f t="shared" si="6"/>
        <v>0</v>
      </c>
      <c r="AP16" s="202">
        <f t="shared" si="7"/>
        <v>0</v>
      </c>
      <c r="AQ16" s="202">
        <f t="shared" si="8"/>
        <v>0</v>
      </c>
      <c r="AR16" s="202">
        <f t="shared" si="9"/>
        <v>0</v>
      </c>
      <c r="AS16" s="202">
        <f t="shared" si="10"/>
        <v>0</v>
      </c>
      <c r="AT16" s="202">
        <f t="shared" si="11"/>
        <v>0</v>
      </c>
      <c r="AU16" s="202">
        <f t="shared" si="12"/>
        <v>0</v>
      </c>
      <c r="AV16" s="202">
        <f t="shared" si="13"/>
        <v>0</v>
      </c>
      <c r="AW16" s="202">
        <f t="shared" si="14"/>
        <v>0</v>
      </c>
      <c r="AX16" s="202">
        <f t="shared" si="15"/>
        <v>0</v>
      </c>
      <c r="AY16" s="202">
        <f t="shared" si="16"/>
        <v>0</v>
      </c>
      <c r="AZ16" s="202">
        <f t="shared" si="17"/>
        <v>0</v>
      </c>
      <c r="BA16" s="202">
        <f t="shared" si="18"/>
        <v>0</v>
      </c>
      <c r="BB16" s="202">
        <f t="shared" si="19"/>
        <v>0</v>
      </c>
    </row>
    <row r="17" spans="2:54" ht="23.25" customHeight="1">
      <c r="B17" s="445" t="s">
        <v>125</v>
      </c>
      <c r="C17" s="229" t="s">
        <v>138</v>
      </c>
      <c r="D17" s="189">
        <v>2</v>
      </c>
      <c r="E17" s="190"/>
      <c r="F17" s="191">
        <v>0</v>
      </c>
      <c r="G17" s="192"/>
      <c r="H17" s="193"/>
      <c r="I17" s="194"/>
      <c r="J17" s="189">
        <v>0</v>
      </c>
      <c r="K17" s="190"/>
      <c r="L17" s="191">
        <v>2</v>
      </c>
      <c r="M17" s="192">
        <v>1</v>
      </c>
      <c r="N17" s="193"/>
      <c r="O17" s="194">
        <v>2</v>
      </c>
      <c r="P17" s="189">
        <v>0</v>
      </c>
      <c r="Q17" s="190"/>
      <c r="R17" s="191">
        <v>2</v>
      </c>
      <c r="S17" s="192"/>
      <c r="T17" s="193"/>
      <c r="U17" s="194"/>
      <c r="V17" s="189"/>
      <c r="W17" s="190"/>
      <c r="X17" s="195"/>
      <c r="Y17" s="196">
        <f t="shared" si="0"/>
        <v>4</v>
      </c>
      <c r="Z17" s="197">
        <f t="shared" si="1"/>
        <v>1</v>
      </c>
      <c r="AA17" s="198">
        <f t="shared" si="2"/>
        <v>3</v>
      </c>
      <c r="AB17" s="199">
        <f t="shared" si="3"/>
        <v>3</v>
      </c>
      <c r="AC17" s="193" t="s">
        <v>17</v>
      </c>
      <c r="AD17" s="200">
        <f t="shared" si="4"/>
        <v>6</v>
      </c>
      <c r="AE17" s="201">
        <f t="shared" si="5"/>
        <v>0.25</v>
      </c>
      <c r="AG17" s="286" t="s">
        <v>105</v>
      </c>
      <c r="AH17" s="273" t="s">
        <v>102</v>
      </c>
      <c r="AI17" s="284" t="s">
        <v>104</v>
      </c>
      <c r="AJ17" s="299">
        <v>2</v>
      </c>
      <c r="AK17" s="288">
        <v>1</v>
      </c>
      <c r="AL17" s="290">
        <v>0.5</v>
      </c>
      <c r="AM17" s="298">
        <v>0.5</v>
      </c>
      <c r="AO17" s="202">
        <f t="shared" si="6"/>
        <v>1</v>
      </c>
      <c r="AP17" s="202">
        <f t="shared" si="7"/>
        <v>0</v>
      </c>
      <c r="AQ17" s="202">
        <f t="shared" si="8"/>
        <v>0</v>
      </c>
      <c r="AR17" s="202">
        <f t="shared" si="9"/>
        <v>0</v>
      </c>
      <c r="AS17" s="202">
        <f t="shared" si="10"/>
        <v>0</v>
      </c>
      <c r="AT17" s="202">
        <f t="shared" si="11"/>
        <v>1</v>
      </c>
      <c r="AU17" s="202">
        <f t="shared" si="12"/>
        <v>0</v>
      </c>
      <c r="AV17" s="202">
        <f t="shared" si="13"/>
        <v>1</v>
      </c>
      <c r="AW17" s="202">
        <f>IF(P17&gt;R17,1,)</f>
        <v>0</v>
      </c>
      <c r="AX17" s="202">
        <f>IF(R17&gt;P17,1,0)</f>
        <v>1</v>
      </c>
      <c r="AY17" s="202">
        <f>IF(S17&gt;U17,1,0)</f>
        <v>0</v>
      </c>
      <c r="AZ17" s="202">
        <f>IF(U17&gt;S17,1,0)</f>
        <v>0</v>
      </c>
      <c r="BA17" s="202">
        <f>IF(V17&gt;X17,1,0)</f>
        <v>0</v>
      </c>
      <c r="BB17" s="202">
        <f>IF(X17&gt;V17,1,0)</f>
        <v>0</v>
      </c>
    </row>
    <row r="18" spans="2:54" ht="23.25" customHeight="1">
      <c r="B18" s="446"/>
      <c r="C18" s="230" t="s">
        <v>140</v>
      </c>
      <c r="D18" s="234">
        <v>2</v>
      </c>
      <c r="E18" s="235"/>
      <c r="F18" s="236">
        <v>0</v>
      </c>
      <c r="G18" s="237"/>
      <c r="H18" s="238"/>
      <c r="I18" s="239"/>
      <c r="J18" s="234">
        <v>0</v>
      </c>
      <c r="K18" s="235"/>
      <c r="L18" s="236">
        <v>2</v>
      </c>
      <c r="M18" s="237">
        <v>2</v>
      </c>
      <c r="N18" s="238"/>
      <c r="O18" s="239">
        <v>1</v>
      </c>
      <c r="P18" s="234">
        <v>2</v>
      </c>
      <c r="Q18" s="235"/>
      <c r="R18" s="236">
        <v>0</v>
      </c>
      <c r="S18" s="237"/>
      <c r="T18" s="238"/>
      <c r="U18" s="239"/>
      <c r="V18" s="234"/>
      <c r="W18" s="235"/>
      <c r="X18" s="240"/>
      <c r="Y18" s="210">
        <f>SUM(AO18:BB18)</f>
        <v>4</v>
      </c>
      <c r="Z18" s="211">
        <f>AO18+AQ18+AS18+AU18+AW18+AY18+BA18</f>
        <v>3</v>
      </c>
      <c r="AA18" s="212">
        <f>AP18+AR18+AT18+AV18+AX18+AZ18+BB18</f>
        <v>1</v>
      </c>
      <c r="AB18" s="213">
        <f>D18+G18+J18+M18+P18+S18+V18</f>
        <v>6</v>
      </c>
      <c r="AC18" s="207" t="s">
        <v>17</v>
      </c>
      <c r="AD18" s="214">
        <f>F18+I18+L18+O18+R18+U18+X18</f>
        <v>3</v>
      </c>
      <c r="AE18" s="215">
        <f>IF(Y18&gt;0,Z18/Y18,0)</f>
        <v>0.75</v>
      </c>
      <c r="AG18" s="286">
        <v>13</v>
      </c>
      <c r="AH18" s="273" t="s">
        <v>101</v>
      </c>
      <c r="AI18" s="284" t="s">
        <v>104</v>
      </c>
      <c r="AJ18" s="299">
        <v>2</v>
      </c>
      <c r="AK18" s="288">
        <v>0</v>
      </c>
      <c r="AL18" s="290">
        <v>0</v>
      </c>
      <c r="AM18" s="298">
        <v>0</v>
      </c>
      <c r="AO18" s="202">
        <f t="shared" si="6"/>
        <v>1</v>
      </c>
      <c r="AP18" s="202">
        <f t="shared" si="7"/>
        <v>0</v>
      </c>
      <c r="AQ18" s="202">
        <f t="shared" si="8"/>
        <v>0</v>
      </c>
      <c r="AR18" s="202">
        <f t="shared" si="9"/>
        <v>0</v>
      </c>
      <c r="AS18" s="202">
        <f t="shared" si="10"/>
        <v>0</v>
      </c>
      <c r="AT18" s="202">
        <f t="shared" si="11"/>
        <v>1</v>
      </c>
      <c r="AU18" s="202">
        <f t="shared" si="12"/>
        <v>1</v>
      </c>
      <c r="AV18" s="202">
        <f t="shared" si="13"/>
        <v>0</v>
      </c>
      <c r="AW18" s="202">
        <f>IF(P18&gt;R18,1,)</f>
        <v>1</v>
      </c>
      <c r="AX18" s="202">
        <f>IF(R18&gt;P18,1,0)</f>
        <v>0</v>
      </c>
      <c r="AY18" s="202">
        <f>IF(S18&gt;U18,1,0)</f>
        <v>0</v>
      </c>
      <c r="AZ18" s="202">
        <f>IF(U18&gt;S18,1,0)</f>
        <v>0</v>
      </c>
      <c r="BA18" s="202">
        <f>IF(V18&gt;X18,1,0)</f>
        <v>0</v>
      </c>
      <c r="BB18" s="202">
        <f>IF(X18&gt;V18,1,0)</f>
        <v>0</v>
      </c>
    </row>
    <row r="19" spans="2:54" ht="23.25" customHeight="1">
      <c r="B19" s="446"/>
      <c r="C19" s="241"/>
      <c r="D19" s="234"/>
      <c r="E19" s="235"/>
      <c r="F19" s="236"/>
      <c r="G19" s="237"/>
      <c r="H19" s="238"/>
      <c r="I19" s="239"/>
      <c r="J19" s="234"/>
      <c r="K19" s="235"/>
      <c r="L19" s="236"/>
      <c r="M19" s="237"/>
      <c r="N19" s="238"/>
      <c r="O19" s="239"/>
      <c r="P19" s="234"/>
      <c r="Q19" s="235"/>
      <c r="R19" s="236"/>
      <c r="S19" s="237"/>
      <c r="T19" s="238"/>
      <c r="U19" s="239"/>
      <c r="V19" s="234"/>
      <c r="W19" s="235"/>
      <c r="X19" s="240"/>
      <c r="Y19" s="210">
        <f>SUM(AO19:BB19)</f>
        <v>0</v>
      </c>
      <c r="Z19" s="211">
        <f>AO19+AQ19+AS19+AU19+AW19+AY19+BA19</f>
        <v>0</v>
      </c>
      <c r="AA19" s="212">
        <f>AP19+AR19+AT19+AV19+AX19+AZ19+BB19</f>
        <v>0</v>
      </c>
      <c r="AB19" s="213">
        <f>D19+G19+J19+M19+P19+S19+V19</f>
        <v>0</v>
      </c>
      <c r="AC19" s="207" t="s">
        <v>17</v>
      </c>
      <c r="AD19" s="214">
        <f>F19+I19+L19+O19+R19+U19+X19</f>
        <v>0</v>
      </c>
      <c r="AE19" s="215">
        <f>IF(Y19&gt;0,Z19/Y19,0)</f>
        <v>0</v>
      </c>
      <c r="AG19" s="286">
        <v>14</v>
      </c>
      <c r="AH19" s="273" t="s">
        <v>95</v>
      </c>
      <c r="AI19" s="284" t="s">
        <v>99</v>
      </c>
      <c r="AJ19" s="299">
        <v>2</v>
      </c>
      <c r="AK19" s="288">
        <v>0</v>
      </c>
      <c r="AL19" s="290">
        <v>0</v>
      </c>
      <c r="AM19" s="298">
        <v>0</v>
      </c>
      <c r="AO19" s="202">
        <f t="shared" si="6"/>
        <v>0</v>
      </c>
      <c r="AP19" s="202">
        <f t="shared" si="7"/>
        <v>0</v>
      </c>
      <c r="AQ19" s="202">
        <f t="shared" si="8"/>
        <v>0</v>
      </c>
      <c r="AR19" s="202">
        <f t="shared" si="9"/>
        <v>0</v>
      </c>
      <c r="AS19" s="202">
        <f t="shared" si="10"/>
        <v>0</v>
      </c>
      <c r="AT19" s="202">
        <f t="shared" si="11"/>
        <v>0</v>
      </c>
      <c r="AU19" s="202">
        <f t="shared" si="12"/>
        <v>0</v>
      </c>
      <c r="AV19" s="202">
        <f t="shared" si="13"/>
        <v>0</v>
      </c>
      <c r="AW19" s="202">
        <f>IF(P19&gt;R19,1,)</f>
        <v>0</v>
      </c>
      <c r="AX19" s="202">
        <f>IF(R19&gt;P19,1,0)</f>
        <v>0</v>
      </c>
      <c r="AY19" s="202">
        <f>IF(S19&gt;U19,1,0)</f>
        <v>0</v>
      </c>
      <c r="AZ19" s="202">
        <f>IF(U19&gt;S19,1,0)</f>
        <v>0</v>
      </c>
      <c r="BA19" s="202">
        <f>IF(V19&gt;X19,1,0)</f>
        <v>0</v>
      </c>
      <c r="BB19" s="202">
        <f>IF(X19&gt;V19,1,0)</f>
        <v>0</v>
      </c>
    </row>
    <row r="20" spans="2:54" ht="22.5" customHeight="1">
      <c r="B20" s="446"/>
      <c r="C20" s="241"/>
      <c r="D20" s="234"/>
      <c r="E20" s="235"/>
      <c r="F20" s="236"/>
      <c r="G20" s="237"/>
      <c r="H20" s="238"/>
      <c r="I20" s="239"/>
      <c r="J20" s="234"/>
      <c r="K20" s="235"/>
      <c r="L20" s="236"/>
      <c r="M20" s="237"/>
      <c r="N20" s="238"/>
      <c r="O20" s="239"/>
      <c r="P20" s="234"/>
      <c r="Q20" s="235"/>
      <c r="R20" s="236"/>
      <c r="S20" s="237"/>
      <c r="T20" s="238"/>
      <c r="U20" s="239"/>
      <c r="V20" s="234"/>
      <c r="W20" s="235"/>
      <c r="X20" s="240"/>
      <c r="Y20" s="210">
        <f t="shared" si="0"/>
        <v>0</v>
      </c>
      <c r="Z20" s="211">
        <f t="shared" si="1"/>
        <v>0</v>
      </c>
      <c r="AA20" s="212">
        <f t="shared" si="2"/>
        <v>0</v>
      </c>
      <c r="AB20" s="213">
        <f t="shared" si="3"/>
        <v>0</v>
      </c>
      <c r="AC20" s="207" t="s">
        <v>17</v>
      </c>
      <c r="AD20" s="214">
        <f t="shared" si="4"/>
        <v>0</v>
      </c>
      <c r="AE20" s="215">
        <f t="shared" si="5"/>
        <v>0</v>
      </c>
      <c r="AG20" s="286">
        <v>15</v>
      </c>
      <c r="AH20" s="273" t="s">
        <v>96</v>
      </c>
      <c r="AI20" s="284" t="s">
        <v>99</v>
      </c>
      <c r="AJ20" s="299">
        <v>2</v>
      </c>
      <c r="AK20" s="288">
        <v>0</v>
      </c>
      <c r="AL20" s="290">
        <v>0</v>
      </c>
      <c r="AM20" s="298">
        <v>0</v>
      </c>
      <c r="AO20" s="202">
        <f t="shared" si="6"/>
        <v>0</v>
      </c>
      <c r="AP20" s="202">
        <f t="shared" si="7"/>
        <v>0</v>
      </c>
      <c r="AQ20" s="202">
        <f t="shared" si="8"/>
        <v>0</v>
      </c>
      <c r="AR20" s="202">
        <f t="shared" si="9"/>
        <v>0</v>
      </c>
      <c r="AS20" s="202">
        <f t="shared" si="10"/>
        <v>0</v>
      </c>
      <c r="AT20" s="202">
        <f t="shared" si="11"/>
        <v>0</v>
      </c>
      <c r="AU20" s="202">
        <f t="shared" si="12"/>
        <v>0</v>
      </c>
      <c r="AV20" s="202">
        <f t="shared" si="13"/>
        <v>0</v>
      </c>
      <c r="AW20" s="202">
        <f>IF(P20&gt;R20,1,)</f>
        <v>0</v>
      </c>
      <c r="AX20" s="202">
        <f>IF(R20&gt;P20,1,0)</f>
        <v>0</v>
      </c>
      <c r="AY20" s="202">
        <f>IF(S20&gt;U20,1,0)</f>
        <v>0</v>
      </c>
      <c r="AZ20" s="202">
        <f>IF(U20&gt;S20,1,0)</f>
        <v>0</v>
      </c>
      <c r="BA20" s="202">
        <f>IF(V20&gt;X20,1,0)</f>
        <v>0</v>
      </c>
      <c r="BB20" s="202">
        <f>IF(X20&gt;V20,1,0)</f>
        <v>0</v>
      </c>
    </row>
    <row r="21" spans="2:54" ht="24" customHeight="1">
      <c r="B21" s="447"/>
      <c r="C21" s="231"/>
      <c r="D21" s="216"/>
      <c r="E21" s="217"/>
      <c r="F21" s="218"/>
      <c r="G21" s="219"/>
      <c r="H21" s="220"/>
      <c r="I21" s="221"/>
      <c r="J21" s="216"/>
      <c r="K21" s="217"/>
      <c r="L21" s="218"/>
      <c r="M21" s="219"/>
      <c r="N21" s="220"/>
      <c r="O21" s="221"/>
      <c r="P21" s="216"/>
      <c r="Q21" s="217"/>
      <c r="R21" s="218"/>
      <c r="S21" s="219"/>
      <c r="T21" s="220"/>
      <c r="U21" s="221"/>
      <c r="V21" s="216"/>
      <c r="W21" s="217"/>
      <c r="X21" s="222"/>
      <c r="Y21" s="223">
        <f t="shared" si="0"/>
        <v>0</v>
      </c>
      <c r="Z21" s="224">
        <f t="shared" si="1"/>
        <v>0</v>
      </c>
      <c r="AA21" s="225">
        <f t="shared" si="2"/>
        <v>0</v>
      </c>
      <c r="AB21" s="226">
        <f t="shared" si="3"/>
        <v>0</v>
      </c>
      <c r="AC21" s="220" t="s">
        <v>17</v>
      </c>
      <c r="AD21" s="227">
        <f t="shared" si="4"/>
        <v>0</v>
      </c>
      <c r="AE21" s="228">
        <f t="shared" si="5"/>
        <v>0</v>
      </c>
      <c r="AG21" s="424">
        <v>16</v>
      </c>
      <c r="AH21" s="274" t="s">
        <v>97</v>
      </c>
      <c r="AI21" s="296" t="s">
        <v>99</v>
      </c>
      <c r="AJ21" s="300">
        <v>1</v>
      </c>
      <c r="AK21" s="289">
        <v>0</v>
      </c>
      <c r="AL21" s="315">
        <v>0</v>
      </c>
      <c r="AM21" s="301">
        <v>0</v>
      </c>
      <c r="AN21" s="273"/>
      <c r="AO21" s="202">
        <f aca="true" t="shared" si="20" ref="AO21:AO29">IF(D21&gt;F21,1,0)</f>
        <v>0</v>
      </c>
      <c r="AP21" s="202">
        <f aca="true" t="shared" si="21" ref="AP21:AP29">IF(F21&gt;D21,1,0)</f>
        <v>0</v>
      </c>
      <c r="AQ21" s="202">
        <f aca="true" t="shared" si="22" ref="AQ21:AQ29">IF(G21&gt;I21,1,0)</f>
        <v>0</v>
      </c>
      <c r="AR21" s="202">
        <f aca="true" t="shared" si="23" ref="AR21:AR29">IF(I21&gt;G21,1,0)</f>
        <v>0</v>
      </c>
      <c r="AS21" s="202">
        <f aca="true" t="shared" si="24" ref="AS21:AS29">IF(J21&gt;L21,1,0)</f>
        <v>0</v>
      </c>
      <c r="AT21" s="202">
        <f aca="true" t="shared" si="25" ref="AT21:AT29">IF(L21&gt;J21,1,0)</f>
        <v>0</v>
      </c>
      <c r="AU21" s="202">
        <f aca="true" t="shared" si="26" ref="AU21:AU29">IF(M21&gt;O21,1,0)</f>
        <v>0</v>
      </c>
      <c r="AV21" s="202">
        <f aca="true" t="shared" si="27" ref="AV21:AV29">IF(O21&gt;M21,1,0)</f>
        <v>0</v>
      </c>
      <c r="AW21" s="202">
        <f aca="true" t="shared" si="28" ref="AW21:AW29">IF(P21&gt;R21,1,)</f>
        <v>0</v>
      </c>
      <c r="AX21" s="202">
        <f aca="true" t="shared" si="29" ref="AX21:AX29">IF(R21&gt;P21,1,0)</f>
        <v>0</v>
      </c>
      <c r="AY21" s="202">
        <f aca="true" t="shared" si="30" ref="AY21:AY29">IF(S21&gt;U21,1,0)</f>
        <v>0</v>
      </c>
      <c r="AZ21" s="202">
        <f aca="true" t="shared" si="31" ref="AZ21:AZ29">IF(U21&gt;S21,1,0)</f>
        <v>0</v>
      </c>
      <c r="BA21" s="202">
        <f aca="true" t="shared" si="32" ref="BA21:BA29">IF(V21&gt;X21,1,0)</f>
        <v>0</v>
      </c>
      <c r="BB21" s="202">
        <f aca="true" t="shared" si="33" ref="BB21:BB29">IF(X21&gt;V21,1,0)</f>
        <v>0</v>
      </c>
    </row>
    <row r="22" spans="2:54" ht="19.5" customHeight="1">
      <c r="B22" s="445" t="s">
        <v>104</v>
      </c>
      <c r="C22" s="229" t="s">
        <v>100</v>
      </c>
      <c r="D22" s="189"/>
      <c r="E22" s="190"/>
      <c r="F22" s="191"/>
      <c r="G22" s="192"/>
      <c r="H22" s="193"/>
      <c r="I22" s="194"/>
      <c r="J22" s="189"/>
      <c r="K22" s="190"/>
      <c r="L22" s="191"/>
      <c r="M22" s="192"/>
      <c r="N22" s="193"/>
      <c r="O22" s="194"/>
      <c r="P22" s="189"/>
      <c r="Q22" s="190"/>
      <c r="R22" s="191"/>
      <c r="S22" s="192"/>
      <c r="T22" s="193"/>
      <c r="U22" s="194"/>
      <c r="V22" s="189"/>
      <c r="W22" s="190"/>
      <c r="X22" s="195"/>
      <c r="Y22" s="196">
        <f t="shared" si="0"/>
        <v>0</v>
      </c>
      <c r="Z22" s="197">
        <f t="shared" si="1"/>
        <v>0</v>
      </c>
      <c r="AA22" s="198">
        <f t="shared" si="2"/>
        <v>0</v>
      </c>
      <c r="AB22" s="199">
        <f t="shared" si="3"/>
        <v>0</v>
      </c>
      <c r="AC22" s="193" t="s">
        <v>17</v>
      </c>
      <c r="AD22" s="200">
        <f t="shared" si="4"/>
        <v>0</v>
      </c>
      <c r="AE22" s="201">
        <f t="shared" si="5"/>
        <v>0</v>
      </c>
      <c r="AH22" s="404"/>
      <c r="AI22" s="405"/>
      <c r="AJ22" s="406"/>
      <c r="AL22" s="407"/>
      <c r="AM22" s="416"/>
      <c r="AO22" s="202">
        <f t="shared" si="20"/>
        <v>0</v>
      </c>
      <c r="AP22" s="202">
        <f t="shared" si="21"/>
        <v>0</v>
      </c>
      <c r="AQ22" s="202">
        <f t="shared" si="22"/>
        <v>0</v>
      </c>
      <c r="AR22" s="202">
        <f t="shared" si="23"/>
        <v>0</v>
      </c>
      <c r="AS22" s="202">
        <f t="shared" si="24"/>
        <v>0</v>
      </c>
      <c r="AT22" s="202">
        <f t="shared" si="25"/>
        <v>0</v>
      </c>
      <c r="AU22" s="202">
        <f t="shared" si="26"/>
        <v>0</v>
      </c>
      <c r="AV22" s="202">
        <f t="shared" si="27"/>
        <v>0</v>
      </c>
      <c r="AW22" s="202">
        <f t="shared" si="28"/>
        <v>0</v>
      </c>
      <c r="AX22" s="202">
        <f t="shared" si="29"/>
        <v>0</v>
      </c>
      <c r="AY22" s="202">
        <f t="shared" si="30"/>
        <v>0</v>
      </c>
      <c r="AZ22" s="202">
        <f t="shared" si="31"/>
        <v>0</v>
      </c>
      <c r="BA22" s="202">
        <f t="shared" si="32"/>
        <v>0</v>
      </c>
      <c r="BB22" s="202">
        <f t="shared" si="33"/>
        <v>0</v>
      </c>
    </row>
    <row r="23" spans="2:54" ht="19.5" customHeight="1">
      <c r="B23" s="446"/>
      <c r="C23" s="233" t="s">
        <v>101</v>
      </c>
      <c r="D23" s="234">
        <v>0</v>
      </c>
      <c r="E23" s="235"/>
      <c r="F23" s="236">
        <v>2</v>
      </c>
      <c r="G23" s="237">
        <v>0</v>
      </c>
      <c r="H23" s="238"/>
      <c r="I23" s="239">
        <v>2</v>
      </c>
      <c r="J23" s="234"/>
      <c r="K23" s="235"/>
      <c r="L23" s="236"/>
      <c r="M23" s="237"/>
      <c r="N23" s="238"/>
      <c r="O23" s="239"/>
      <c r="P23" s="234"/>
      <c r="Q23" s="235"/>
      <c r="R23" s="236"/>
      <c r="S23" s="237"/>
      <c r="T23" s="238"/>
      <c r="U23" s="239"/>
      <c r="V23" s="234"/>
      <c r="W23" s="235"/>
      <c r="X23" s="240"/>
      <c r="Y23" s="210">
        <f t="shared" si="0"/>
        <v>2</v>
      </c>
      <c r="Z23" s="211">
        <f t="shared" si="1"/>
        <v>0</v>
      </c>
      <c r="AA23" s="212">
        <f t="shared" si="2"/>
        <v>2</v>
      </c>
      <c r="AB23" s="213">
        <f t="shared" si="3"/>
        <v>0</v>
      </c>
      <c r="AC23" s="207" t="s">
        <v>17</v>
      </c>
      <c r="AD23" s="214">
        <f t="shared" si="4"/>
        <v>4</v>
      </c>
      <c r="AE23" s="215">
        <f t="shared" si="5"/>
        <v>0</v>
      </c>
      <c r="AH23" s="258"/>
      <c r="AO23" s="202">
        <f t="shared" si="20"/>
        <v>0</v>
      </c>
      <c r="AP23" s="202">
        <f t="shared" si="21"/>
        <v>1</v>
      </c>
      <c r="AQ23" s="202">
        <f t="shared" si="22"/>
        <v>0</v>
      </c>
      <c r="AR23" s="202">
        <f t="shared" si="23"/>
        <v>1</v>
      </c>
      <c r="AS23" s="202">
        <f t="shared" si="24"/>
        <v>0</v>
      </c>
      <c r="AT23" s="202">
        <f t="shared" si="25"/>
        <v>0</v>
      </c>
      <c r="AU23" s="202">
        <f t="shared" si="26"/>
        <v>0</v>
      </c>
      <c r="AV23" s="202">
        <f t="shared" si="27"/>
        <v>0</v>
      </c>
      <c r="AW23" s="202">
        <f t="shared" si="28"/>
        <v>0</v>
      </c>
      <c r="AX23" s="202">
        <f t="shared" si="29"/>
        <v>0</v>
      </c>
      <c r="AY23" s="202">
        <f t="shared" si="30"/>
        <v>0</v>
      </c>
      <c r="AZ23" s="202">
        <f t="shared" si="31"/>
        <v>0</v>
      </c>
      <c r="BA23" s="202">
        <f t="shared" si="32"/>
        <v>0</v>
      </c>
      <c r="BB23" s="202">
        <f t="shared" si="33"/>
        <v>0</v>
      </c>
    </row>
    <row r="24" spans="2:54" ht="19.5" customHeight="1">
      <c r="B24" s="446"/>
      <c r="C24" s="303" t="s">
        <v>102</v>
      </c>
      <c r="D24" s="234"/>
      <c r="E24" s="235"/>
      <c r="F24" s="236"/>
      <c r="G24" s="237"/>
      <c r="H24" s="238"/>
      <c r="I24" s="239"/>
      <c r="J24" s="234"/>
      <c r="K24" s="235"/>
      <c r="L24" s="236"/>
      <c r="M24" s="237">
        <v>2</v>
      </c>
      <c r="N24" s="238"/>
      <c r="O24" s="239">
        <v>0</v>
      </c>
      <c r="P24" s="234">
        <v>0</v>
      </c>
      <c r="Q24" s="235"/>
      <c r="R24" s="236">
        <v>2</v>
      </c>
      <c r="S24" s="237"/>
      <c r="T24" s="238"/>
      <c r="U24" s="239"/>
      <c r="V24" s="234"/>
      <c r="W24" s="235"/>
      <c r="X24" s="240"/>
      <c r="Y24" s="210">
        <f t="shared" si="0"/>
        <v>2</v>
      </c>
      <c r="Z24" s="211">
        <f t="shared" si="1"/>
        <v>1</v>
      </c>
      <c r="AA24" s="212">
        <f t="shared" si="2"/>
        <v>1</v>
      </c>
      <c r="AB24" s="213">
        <f t="shared" si="3"/>
        <v>2</v>
      </c>
      <c r="AC24" s="207" t="s">
        <v>17</v>
      </c>
      <c r="AD24" s="214">
        <f t="shared" si="4"/>
        <v>2</v>
      </c>
      <c r="AE24" s="215">
        <f t="shared" si="5"/>
        <v>0.5</v>
      </c>
      <c r="AH24" s="258"/>
      <c r="AO24" s="202">
        <f t="shared" si="20"/>
        <v>0</v>
      </c>
      <c r="AP24" s="202">
        <f t="shared" si="21"/>
        <v>0</v>
      </c>
      <c r="AQ24" s="202">
        <f t="shared" si="22"/>
        <v>0</v>
      </c>
      <c r="AR24" s="202">
        <f t="shared" si="23"/>
        <v>0</v>
      </c>
      <c r="AS24" s="202">
        <f t="shared" si="24"/>
        <v>0</v>
      </c>
      <c r="AT24" s="202">
        <f t="shared" si="25"/>
        <v>0</v>
      </c>
      <c r="AU24" s="202">
        <f t="shared" si="26"/>
        <v>1</v>
      </c>
      <c r="AV24" s="202">
        <f t="shared" si="27"/>
        <v>0</v>
      </c>
      <c r="AW24" s="202">
        <f t="shared" si="28"/>
        <v>0</v>
      </c>
      <c r="AX24" s="202">
        <f t="shared" si="29"/>
        <v>1</v>
      </c>
      <c r="AY24" s="202">
        <f t="shared" si="30"/>
        <v>0</v>
      </c>
      <c r="AZ24" s="202">
        <f t="shared" si="31"/>
        <v>0</v>
      </c>
      <c r="BA24" s="202">
        <f t="shared" si="32"/>
        <v>0</v>
      </c>
      <c r="BB24" s="202">
        <f t="shared" si="33"/>
        <v>0</v>
      </c>
    </row>
    <row r="25" spans="2:54" ht="19.5" customHeight="1">
      <c r="B25" s="446"/>
      <c r="C25" s="303" t="s">
        <v>103</v>
      </c>
      <c r="D25" s="234">
        <v>1</v>
      </c>
      <c r="E25" s="235"/>
      <c r="F25" s="236">
        <v>2</v>
      </c>
      <c r="G25" s="237">
        <v>0</v>
      </c>
      <c r="H25" s="238"/>
      <c r="I25" s="239">
        <v>2</v>
      </c>
      <c r="J25" s="234"/>
      <c r="K25" s="235"/>
      <c r="L25" s="236"/>
      <c r="M25" s="237">
        <v>2</v>
      </c>
      <c r="N25" s="238"/>
      <c r="O25" s="239">
        <v>0</v>
      </c>
      <c r="P25" s="234">
        <v>2</v>
      </c>
      <c r="Q25" s="235"/>
      <c r="R25" s="236">
        <v>0</v>
      </c>
      <c r="S25" s="237"/>
      <c r="T25" s="238"/>
      <c r="U25" s="239"/>
      <c r="V25" s="234"/>
      <c r="W25" s="235"/>
      <c r="X25" s="240"/>
      <c r="Y25" s="210">
        <f>SUM(AO25:BB25)</f>
        <v>4</v>
      </c>
      <c r="Z25" s="211">
        <f>AO25+AQ25+AS25+AU25+AW25+AY25+BA25</f>
        <v>2</v>
      </c>
      <c r="AA25" s="212">
        <f>AP25+AR25+AT25+AV25+AX25+AZ25+BB25</f>
        <v>2</v>
      </c>
      <c r="AB25" s="213">
        <f>D25+G25+J25+M25+P25+S25+V25</f>
        <v>5</v>
      </c>
      <c r="AC25" s="207" t="s">
        <v>17</v>
      </c>
      <c r="AD25" s="214">
        <f>F25+I25+L25+O25+R25+U25+X25</f>
        <v>4</v>
      </c>
      <c r="AE25" s="215">
        <f>IF(Y25&gt;0,Z25/Y25,0)</f>
        <v>0.5</v>
      </c>
      <c r="AH25" s="258"/>
      <c r="AO25" s="202">
        <f t="shared" si="20"/>
        <v>0</v>
      </c>
      <c r="AP25" s="202">
        <f t="shared" si="21"/>
        <v>1</v>
      </c>
      <c r="AQ25" s="202">
        <f t="shared" si="22"/>
        <v>0</v>
      </c>
      <c r="AR25" s="202">
        <f t="shared" si="23"/>
        <v>1</v>
      </c>
      <c r="AS25" s="202">
        <f t="shared" si="24"/>
        <v>0</v>
      </c>
      <c r="AT25" s="202">
        <f t="shared" si="25"/>
        <v>0</v>
      </c>
      <c r="AU25" s="202">
        <f t="shared" si="26"/>
        <v>1</v>
      </c>
      <c r="AV25" s="202">
        <f t="shared" si="27"/>
        <v>0</v>
      </c>
      <c r="AW25" s="202">
        <f t="shared" si="28"/>
        <v>1</v>
      </c>
      <c r="AX25" s="202">
        <f t="shared" si="29"/>
        <v>0</v>
      </c>
      <c r="AY25" s="202">
        <f t="shared" si="30"/>
        <v>0</v>
      </c>
      <c r="AZ25" s="202">
        <f t="shared" si="31"/>
        <v>0</v>
      </c>
      <c r="BA25" s="202">
        <f t="shared" si="32"/>
        <v>0</v>
      </c>
      <c r="BB25" s="202">
        <f t="shared" si="33"/>
        <v>0</v>
      </c>
    </row>
    <row r="26" spans="2:54" ht="19.5" customHeight="1">
      <c r="B26" s="447"/>
      <c r="C26" s="231"/>
      <c r="D26" s="216"/>
      <c r="E26" s="217"/>
      <c r="F26" s="218"/>
      <c r="G26" s="219"/>
      <c r="H26" s="220"/>
      <c r="I26" s="221"/>
      <c r="J26" s="216"/>
      <c r="K26" s="217"/>
      <c r="L26" s="218"/>
      <c r="M26" s="219"/>
      <c r="N26" s="220"/>
      <c r="O26" s="221"/>
      <c r="P26" s="216"/>
      <c r="Q26" s="217"/>
      <c r="R26" s="218"/>
      <c r="S26" s="219"/>
      <c r="T26" s="220"/>
      <c r="U26" s="221"/>
      <c r="V26" s="216"/>
      <c r="W26" s="217"/>
      <c r="X26" s="222"/>
      <c r="Y26" s="223">
        <f t="shared" si="0"/>
        <v>0</v>
      </c>
      <c r="Z26" s="224">
        <f t="shared" si="1"/>
        <v>0</v>
      </c>
      <c r="AA26" s="225">
        <f t="shared" si="2"/>
        <v>0</v>
      </c>
      <c r="AB26" s="226">
        <f t="shared" si="3"/>
        <v>0</v>
      </c>
      <c r="AC26" s="220" t="s">
        <v>17</v>
      </c>
      <c r="AD26" s="227">
        <f t="shared" si="4"/>
        <v>0</v>
      </c>
      <c r="AE26" s="228">
        <f t="shared" si="5"/>
        <v>0</v>
      </c>
      <c r="AH26" s="258"/>
      <c r="AO26" s="202">
        <f t="shared" si="20"/>
        <v>0</v>
      </c>
      <c r="AP26" s="202">
        <f t="shared" si="21"/>
        <v>0</v>
      </c>
      <c r="AQ26" s="202">
        <f t="shared" si="22"/>
        <v>0</v>
      </c>
      <c r="AR26" s="202">
        <f t="shared" si="23"/>
        <v>0</v>
      </c>
      <c r="AS26" s="202">
        <f t="shared" si="24"/>
        <v>0</v>
      </c>
      <c r="AT26" s="202">
        <f t="shared" si="25"/>
        <v>0</v>
      </c>
      <c r="AU26" s="202">
        <f t="shared" si="26"/>
        <v>0</v>
      </c>
      <c r="AV26" s="202">
        <f t="shared" si="27"/>
        <v>0</v>
      </c>
      <c r="AW26" s="202">
        <f t="shared" si="28"/>
        <v>0</v>
      </c>
      <c r="AX26" s="202">
        <f t="shared" si="29"/>
        <v>0</v>
      </c>
      <c r="AY26" s="202">
        <f t="shared" si="30"/>
        <v>0</v>
      </c>
      <c r="AZ26" s="202">
        <f t="shared" si="31"/>
        <v>0</v>
      </c>
      <c r="BA26" s="202">
        <f t="shared" si="32"/>
        <v>0</v>
      </c>
      <c r="BB26" s="202">
        <f t="shared" si="33"/>
        <v>0</v>
      </c>
    </row>
    <row r="27" spans="2:54" ht="15">
      <c r="B27" s="445" t="s">
        <v>99</v>
      </c>
      <c r="C27" s="230" t="s">
        <v>95</v>
      </c>
      <c r="D27" s="189"/>
      <c r="E27" s="190"/>
      <c r="F27" s="191"/>
      <c r="G27" s="192"/>
      <c r="H27" s="193"/>
      <c r="I27" s="194"/>
      <c r="J27" s="189">
        <v>0</v>
      </c>
      <c r="K27" s="190"/>
      <c r="L27" s="191">
        <v>2</v>
      </c>
      <c r="M27" s="192">
        <v>0</v>
      </c>
      <c r="N27" s="193"/>
      <c r="O27" s="194">
        <v>2</v>
      </c>
      <c r="P27" s="189"/>
      <c r="Q27" s="190"/>
      <c r="R27" s="191"/>
      <c r="S27" s="192"/>
      <c r="T27" s="193"/>
      <c r="U27" s="194"/>
      <c r="V27" s="189"/>
      <c r="W27" s="190"/>
      <c r="X27" s="195"/>
      <c r="Y27" s="249">
        <f t="shared" si="0"/>
        <v>2</v>
      </c>
      <c r="Z27" s="197">
        <f t="shared" si="1"/>
        <v>0</v>
      </c>
      <c r="AA27" s="198">
        <f t="shared" si="2"/>
        <v>2</v>
      </c>
      <c r="AB27" s="199">
        <f t="shared" si="3"/>
        <v>0</v>
      </c>
      <c r="AC27" s="193" t="s">
        <v>17</v>
      </c>
      <c r="AD27" s="200">
        <f t="shared" si="4"/>
        <v>4</v>
      </c>
      <c r="AE27" s="201">
        <f t="shared" si="5"/>
        <v>0</v>
      </c>
      <c r="AH27" s="258"/>
      <c r="AO27" s="202">
        <f t="shared" si="20"/>
        <v>0</v>
      </c>
      <c r="AP27" s="202">
        <f t="shared" si="21"/>
        <v>0</v>
      </c>
      <c r="AQ27" s="202">
        <f t="shared" si="22"/>
        <v>0</v>
      </c>
      <c r="AR27" s="202">
        <f t="shared" si="23"/>
        <v>0</v>
      </c>
      <c r="AS27" s="202">
        <f t="shared" si="24"/>
        <v>0</v>
      </c>
      <c r="AT27" s="202">
        <f t="shared" si="25"/>
        <v>1</v>
      </c>
      <c r="AU27" s="202">
        <f t="shared" si="26"/>
        <v>0</v>
      </c>
      <c r="AV27" s="202">
        <f t="shared" si="27"/>
        <v>1</v>
      </c>
      <c r="AW27" s="202">
        <f t="shared" si="28"/>
        <v>0</v>
      </c>
      <c r="AX27" s="202">
        <f t="shared" si="29"/>
        <v>0</v>
      </c>
      <c r="AY27" s="202">
        <f t="shared" si="30"/>
        <v>0</v>
      </c>
      <c r="AZ27" s="202">
        <f t="shared" si="31"/>
        <v>0</v>
      </c>
      <c r="BA27" s="202">
        <f t="shared" si="32"/>
        <v>0</v>
      </c>
      <c r="BB27" s="202">
        <f t="shared" si="33"/>
        <v>0</v>
      </c>
    </row>
    <row r="28" spans="2:54" ht="15">
      <c r="B28" s="446"/>
      <c r="C28" s="241" t="s">
        <v>96</v>
      </c>
      <c r="D28" s="234">
        <v>0</v>
      </c>
      <c r="E28" s="235"/>
      <c r="F28" s="236">
        <v>2</v>
      </c>
      <c r="G28" s="237">
        <v>0</v>
      </c>
      <c r="H28" s="238"/>
      <c r="I28" s="239">
        <v>2</v>
      </c>
      <c r="J28" s="234"/>
      <c r="K28" s="235"/>
      <c r="L28" s="236"/>
      <c r="M28" s="237"/>
      <c r="N28" s="238"/>
      <c r="O28" s="239"/>
      <c r="P28" s="234"/>
      <c r="Q28" s="235"/>
      <c r="R28" s="236"/>
      <c r="S28" s="237"/>
      <c r="T28" s="238"/>
      <c r="U28" s="239"/>
      <c r="V28" s="234"/>
      <c r="W28" s="235"/>
      <c r="X28" s="240"/>
      <c r="Y28" s="250">
        <f t="shared" si="0"/>
        <v>2</v>
      </c>
      <c r="Z28" s="211">
        <f t="shared" si="1"/>
        <v>0</v>
      </c>
      <c r="AA28" s="212">
        <f t="shared" si="2"/>
        <v>2</v>
      </c>
      <c r="AB28" s="213">
        <f t="shared" si="3"/>
        <v>0</v>
      </c>
      <c r="AC28" s="207" t="s">
        <v>17</v>
      </c>
      <c r="AD28" s="214">
        <f t="shared" si="4"/>
        <v>4</v>
      </c>
      <c r="AE28" s="215">
        <f t="shared" si="5"/>
        <v>0</v>
      </c>
      <c r="AH28" s="258"/>
      <c r="AO28" s="202">
        <f t="shared" si="20"/>
        <v>0</v>
      </c>
      <c r="AP28" s="202">
        <f t="shared" si="21"/>
        <v>1</v>
      </c>
      <c r="AQ28" s="202">
        <f t="shared" si="22"/>
        <v>0</v>
      </c>
      <c r="AR28" s="202">
        <f t="shared" si="23"/>
        <v>1</v>
      </c>
      <c r="AS28" s="202">
        <f t="shared" si="24"/>
        <v>0</v>
      </c>
      <c r="AT28" s="202">
        <f t="shared" si="25"/>
        <v>0</v>
      </c>
      <c r="AU28" s="202">
        <f t="shared" si="26"/>
        <v>0</v>
      </c>
      <c r="AV28" s="202">
        <f t="shared" si="27"/>
        <v>0</v>
      </c>
      <c r="AW28" s="202">
        <f t="shared" si="28"/>
        <v>0</v>
      </c>
      <c r="AX28" s="202">
        <f t="shared" si="29"/>
        <v>0</v>
      </c>
      <c r="AY28" s="202">
        <f t="shared" si="30"/>
        <v>0</v>
      </c>
      <c r="AZ28" s="202">
        <f t="shared" si="31"/>
        <v>0</v>
      </c>
      <c r="BA28" s="202">
        <f t="shared" si="32"/>
        <v>0</v>
      </c>
      <c r="BB28" s="202">
        <f t="shared" si="33"/>
        <v>0</v>
      </c>
    </row>
    <row r="29" spans="2:54" ht="19.5" customHeight="1">
      <c r="B29" s="446"/>
      <c r="C29" s="241" t="s">
        <v>97</v>
      </c>
      <c r="D29" s="242">
        <v>0</v>
      </c>
      <c r="E29" s="243"/>
      <c r="F29" s="244">
        <v>2</v>
      </c>
      <c r="G29" s="245"/>
      <c r="H29" s="246"/>
      <c r="I29" s="247"/>
      <c r="J29" s="242"/>
      <c r="K29" s="243"/>
      <c r="L29" s="244"/>
      <c r="M29" s="245"/>
      <c r="N29" s="246"/>
      <c r="O29" s="247"/>
      <c r="P29" s="242"/>
      <c r="Q29" s="243"/>
      <c r="R29" s="244"/>
      <c r="S29" s="245"/>
      <c r="T29" s="246"/>
      <c r="U29" s="247"/>
      <c r="V29" s="242"/>
      <c r="W29" s="243"/>
      <c r="X29" s="248"/>
      <c r="Y29" s="250">
        <f>SUM(AO29:BB29)</f>
        <v>1</v>
      </c>
      <c r="Z29" s="211">
        <f>AO29+AQ29+AS29+AU29+AW29+AY29+BA29</f>
        <v>0</v>
      </c>
      <c r="AA29" s="212">
        <f>AP29+AR29+AT29+AV29+AX29+AZ29+BB29</f>
        <v>1</v>
      </c>
      <c r="AB29" s="213">
        <f>D29+G29+J29+M29+P29+S29+V29</f>
        <v>0</v>
      </c>
      <c r="AC29" s="207" t="s">
        <v>17</v>
      </c>
      <c r="AD29" s="214">
        <f>F29+I29+L29+O29+R29+U29+X29</f>
        <v>2</v>
      </c>
      <c r="AE29" s="215">
        <f>IF(Y29&gt;0,Z29/Y29,0)</f>
        <v>0</v>
      </c>
      <c r="AH29" s="258"/>
      <c r="AN29" s="288"/>
      <c r="AO29" s="202">
        <f t="shared" si="20"/>
        <v>0</v>
      </c>
      <c r="AP29" s="202">
        <f t="shared" si="21"/>
        <v>1</v>
      </c>
      <c r="AQ29" s="202">
        <f t="shared" si="22"/>
        <v>0</v>
      </c>
      <c r="AR29" s="202">
        <f t="shared" si="23"/>
        <v>0</v>
      </c>
      <c r="AS29" s="202">
        <f t="shared" si="24"/>
        <v>0</v>
      </c>
      <c r="AT29" s="202">
        <f t="shared" si="25"/>
        <v>0</v>
      </c>
      <c r="AU29" s="202">
        <f t="shared" si="26"/>
        <v>0</v>
      </c>
      <c r="AV29" s="202">
        <f t="shared" si="27"/>
        <v>0</v>
      </c>
      <c r="AW29" s="202">
        <f t="shared" si="28"/>
        <v>0</v>
      </c>
      <c r="AX29" s="202">
        <f t="shared" si="29"/>
        <v>0</v>
      </c>
      <c r="AY29" s="202">
        <f t="shared" si="30"/>
        <v>0</v>
      </c>
      <c r="AZ29" s="202">
        <f t="shared" si="31"/>
        <v>0</v>
      </c>
      <c r="BA29" s="202">
        <f t="shared" si="32"/>
        <v>0</v>
      </c>
      <c r="BB29" s="202">
        <f t="shared" si="33"/>
        <v>0</v>
      </c>
    </row>
    <row r="30" spans="2:54" ht="15">
      <c r="B30" s="447"/>
      <c r="C30" s="231" t="s">
        <v>98</v>
      </c>
      <c r="D30" s="216"/>
      <c r="E30" s="217"/>
      <c r="F30" s="218"/>
      <c r="G30" s="219">
        <v>0</v>
      </c>
      <c r="H30" s="220"/>
      <c r="I30" s="221">
        <v>2</v>
      </c>
      <c r="J30" s="216">
        <v>1</v>
      </c>
      <c r="K30" s="217"/>
      <c r="L30" s="218">
        <v>2</v>
      </c>
      <c r="M30" s="219">
        <v>0</v>
      </c>
      <c r="N30" s="220"/>
      <c r="O30" s="221">
        <v>2</v>
      </c>
      <c r="P30" s="216"/>
      <c r="Q30" s="217"/>
      <c r="R30" s="218"/>
      <c r="S30" s="219"/>
      <c r="T30" s="220"/>
      <c r="U30" s="221"/>
      <c r="V30" s="216"/>
      <c r="W30" s="217"/>
      <c r="X30" s="222"/>
      <c r="Y30" s="251">
        <f>SUM(AO30:BB30)</f>
        <v>3</v>
      </c>
      <c r="Z30" s="224">
        <f>AO30+AQ30+AS30+AU30+AW30+AY30+BA30</f>
        <v>0</v>
      </c>
      <c r="AA30" s="225">
        <f>AP30+AR30+AT30+AV30+AX30+AZ30+BB30</f>
        <v>3</v>
      </c>
      <c r="AB30" s="226">
        <f>D30+G30+J30+M30+P30+S30+V30</f>
        <v>1</v>
      </c>
      <c r="AC30" s="220" t="s">
        <v>17</v>
      </c>
      <c r="AD30" s="227">
        <f>F30+I30+L30+O30+R30+U30+X30</f>
        <v>6</v>
      </c>
      <c r="AE30" s="228">
        <f>IF(Y30&gt;0,Z30/Y30,0)</f>
        <v>0</v>
      </c>
      <c r="AH30" s="258"/>
      <c r="AO30" s="202">
        <f>IF(D30&gt;F30,1,0)</f>
        <v>0</v>
      </c>
      <c r="AP30" s="202">
        <f>IF(F30&gt;D30,1,0)</f>
        <v>0</v>
      </c>
      <c r="AQ30" s="202">
        <f>IF(G30&gt;I30,1,0)</f>
        <v>0</v>
      </c>
      <c r="AR30" s="202">
        <f>IF(I30&gt;G30,1,0)</f>
        <v>1</v>
      </c>
      <c r="AS30" s="202">
        <f>IF(J30&gt;L30,1,0)</f>
        <v>0</v>
      </c>
      <c r="AT30" s="202">
        <f>IF(L30&gt;J30,1,0)</f>
        <v>1</v>
      </c>
      <c r="AU30" s="202">
        <f>IF(M30&gt;O30,1,0)</f>
        <v>0</v>
      </c>
      <c r="AV30" s="202">
        <f>IF(O30&gt;M30,1,0)</f>
        <v>1</v>
      </c>
      <c r="AW30" s="202">
        <f>IF(P30&gt;R30,1,)</f>
        <v>0</v>
      </c>
      <c r="AX30" s="202">
        <f>IF(R30&gt;P30,1,0)</f>
        <v>0</v>
      </c>
      <c r="AY30" s="202">
        <f>IF(S30&gt;U30,1,0)</f>
        <v>0</v>
      </c>
      <c r="AZ30" s="202">
        <f>IF(U30&gt;S30,1,0)</f>
        <v>0</v>
      </c>
      <c r="BA30" s="202">
        <f>IF(V30&gt;X30,1,0)</f>
        <v>0</v>
      </c>
      <c r="BB30" s="202">
        <f>IF(X30&gt;V30,1,0)</f>
        <v>0</v>
      </c>
    </row>
    <row r="31" ht="12.75">
      <c r="AH31" s="258"/>
    </row>
    <row r="32" ht="12.75">
      <c r="AH32" s="258"/>
    </row>
    <row r="33" ht="12.75">
      <c r="AH33" s="258"/>
    </row>
  </sheetData>
  <sheetProtection/>
  <mergeCells count="14">
    <mergeCell ref="B27:B30"/>
    <mergeCell ref="V5:X5"/>
    <mergeCell ref="P5:R5"/>
    <mergeCell ref="S5:U5"/>
    <mergeCell ref="J5:L5"/>
    <mergeCell ref="M5:O5"/>
    <mergeCell ref="AB5:AD5"/>
    <mergeCell ref="B22:B26"/>
    <mergeCell ref="B6:B9"/>
    <mergeCell ref="B10:B13"/>
    <mergeCell ref="B14:B16"/>
    <mergeCell ref="B17:B21"/>
    <mergeCell ref="D5:F5"/>
    <mergeCell ref="G5:I5"/>
  </mergeCells>
  <conditionalFormatting sqref="AE6:AE30">
    <cfRule type="cellIs" priority="3" dxfId="10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7">
      <selection activeCell="D64" sqref="D64:D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477" t="s">
        <v>35</v>
      </c>
      <c r="Q3" s="477"/>
      <c r="R3" s="78"/>
      <c r="S3" s="78"/>
      <c r="T3" s="478">
        <f>'Utkání-výsledky'!K2</f>
        <v>2016</v>
      </c>
      <c r="U3" s="478"/>
      <c r="X3" s="79" t="s">
        <v>0</v>
      </c>
    </row>
    <row r="4" spans="3:32" ht="18.75">
      <c r="C4" s="80" t="s">
        <v>36</v>
      </c>
      <c r="D4" s="81"/>
      <c r="N4" s="82">
        <v>5</v>
      </c>
      <c r="P4" s="479" t="str">
        <f>IF(N4=1,P6,IF(N4=2,P7,IF(N4=3,P8,IF(N4=4,P9,IF(N4=5,P10," ")))))</f>
        <v>VETERÁNI   II.</v>
      </c>
      <c r="Q4" s="480"/>
      <c r="R4" s="480"/>
      <c r="S4" s="480"/>
      <c r="T4" s="480"/>
      <c r="U4" s="481"/>
      <c r="W4" s="83" t="s">
        <v>1</v>
      </c>
      <c r="X4" s="84" t="s">
        <v>2</v>
      </c>
      <c r="AA4" s="1" t="s">
        <v>37</v>
      </c>
      <c r="AB4" s="52" t="s">
        <v>106</v>
      </c>
      <c r="AC4" s="52" t="s">
        <v>107</v>
      </c>
      <c r="AD4" s="1" t="s">
        <v>38</v>
      </c>
      <c r="AE4" s="1" t="s">
        <v>39</v>
      </c>
      <c r="AF4" s="1" t="s">
        <v>40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1" ht="14.25" customHeight="1">
      <c r="C6" s="80" t="s">
        <v>41</v>
      </c>
      <c r="D6" s="126"/>
      <c r="E6" s="87"/>
      <c r="F6" s="87"/>
      <c r="N6" s="88">
        <v>1</v>
      </c>
      <c r="P6" s="470" t="s">
        <v>42</v>
      </c>
      <c r="Q6" s="470"/>
      <c r="R6" s="470"/>
      <c r="S6" s="470"/>
      <c r="T6" s="470"/>
      <c r="U6" s="470"/>
      <c r="W6" s="89">
        <v>1</v>
      </c>
      <c r="X6" s="90" t="str">
        <f>IF($N$4=1,AA6,IF($N$4=2,AB6,IF($N$4=3,AC6,IF($N$4=4,AD6,IF($N$4=5,AE6,IF($N$4=6,AF6," "))))))</f>
        <v>Výškovice  B</v>
      </c>
      <c r="AB6" s="258"/>
      <c r="AE6" s="1" t="str">
        <f>'Utkání-výsledky'!N5</f>
        <v>Výškovice  B</v>
      </c>
    </row>
    <row r="7" spans="3:31" ht="16.5" customHeight="1">
      <c r="C7" s="80" t="s">
        <v>44</v>
      </c>
      <c r="D7" s="174"/>
      <c r="E7" s="91"/>
      <c r="F7" s="91"/>
      <c r="N7" s="88">
        <v>2</v>
      </c>
      <c r="P7" s="469" t="s">
        <v>108</v>
      </c>
      <c r="Q7" s="470"/>
      <c r="R7" s="470"/>
      <c r="S7" s="470"/>
      <c r="T7" s="470"/>
      <c r="U7" s="470"/>
      <c r="W7" s="89">
        <v>2</v>
      </c>
      <c r="X7" s="90" t="str">
        <f aca="true" t="shared" si="0" ref="X7:X13">IF($N$4=1,AA7,IF($N$4=2,AB7,IF($N$4=3,AC7,IF($N$4=4,AD7,IF($N$4=5,AE7,IF($N$4=6,AF7," "))))))</f>
        <v>Poruba</v>
      </c>
      <c r="AB7" s="258"/>
      <c r="AE7" s="1" t="str">
        <f>'Utkání-výsledky'!N6</f>
        <v>Poruba</v>
      </c>
    </row>
    <row r="8" spans="3:31" ht="15" customHeight="1">
      <c r="C8" s="80"/>
      <c r="N8" s="88">
        <v>3</v>
      </c>
      <c r="P8" s="469" t="s">
        <v>107</v>
      </c>
      <c r="Q8" s="470"/>
      <c r="R8" s="470"/>
      <c r="S8" s="470"/>
      <c r="T8" s="470"/>
      <c r="U8" s="470"/>
      <c r="W8" s="89">
        <v>3</v>
      </c>
      <c r="X8" s="90" t="str">
        <f t="shared" si="0"/>
        <v>Trnávka</v>
      </c>
      <c r="AB8" s="258"/>
      <c r="AE8" s="1" t="str">
        <f>'Utkání-výsledky'!N7</f>
        <v>Trnávka</v>
      </c>
    </row>
    <row r="9" spans="2:31" ht="18.75">
      <c r="B9" s="92">
        <v>1</v>
      </c>
      <c r="C9" s="76" t="s">
        <v>46</v>
      </c>
      <c r="D9" s="471" t="str">
        <f>IF(B9=1,X6,IF(B9=2,X7,IF(B9=3,X8,IF(B9=4,X9,IF(B9=5,X10,IF(B9=6,X11,IF(B9=7,X12,IF(B9=8,X13," "))))))))</f>
        <v>Výškovice  B</v>
      </c>
      <c r="E9" s="472"/>
      <c r="F9" s="472"/>
      <c r="G9" s="472"/>
      <c r="H9" s="472"/>
      <c r="I9" s="473"/>
      <c r="N9" s="88">
        <v>4</v>
      </c>
      <c r="P9" s="474" t="s">
        <v>45</v>
      </c>
      <c r="Q9" s="474"/>
      <c r="R9" s="474"/>
      <c r="S9" s="474"/>
      <c r="T9" s="474"/>
      <c r="U9" s="474"/>
      <c r="W9" s="89">
        <v>4</v>
      </c>
      <c r="X9" s="90" t="str">
        <f t="shared" si="0"/>
        <v>Štramberk</v>
      </c>
      <c r="AB9" s="258"/>
      <c r="AE9" s="1" t="str">
        <f>'Utkání-výsledky'!N8</f>
        <v>Štramberk</v>
      </c>
    </row>
    <row r="10" spans="2:31" ht="19.5" customHeight="1">
      <c r="B10" s="92">
        <v>6</v>
      </c>
      <c r="C10" s="76" t="s">
        <v>48</v>
      </c>
      <c r="D10" s="471" t="str">
        <f>IF(B10=1,X6,IF(B10=2,X7,IF(B10=3,X8,IF(B10=4,X9,IF(B10=5,X10,IF(B10=6,X11,IF(B10=7,X12,IF(B10=8,X13," "))))))))</f>
        <v>VOLNÝ  LOS</v>
      </c>
      <c r="E10" s="472"/>
      <c r="F10" s="472"/>
      <c r="G10" s="472"/>
      <c r="H10" s="472"/>
      <c r="I10" s="473"/>
      <c r="N10" s="88">
        <v>5</v>
      </c>
      <c r="P10" s="474" t="s">
        <v>47</v>
      </c>
      <c r="Q10" s="474"/>
      <c r="R10" s="474"/>
      <c r="S10" s="474"/>
      <c r="T10" s="474"/>
      <c r="U10" s="474"/>
      <c r="W10" s="89">
        <v>5</v>
      </c>
      <c r="X10" s="90" t="str">
        <f t="shared" si="0"/>
        <v>Krmelín</v>
      </c>
      <c r="AB10" s="258"/>
      <c r="AE10" s="1" t="str">
        <f>'Utkání-výsledky'!N9</f>
        <v>Krmelín</v>
      </c>
    </row>
    <row r="11" spans="14:31" ht="15.75" customHeight="1">
      <c r="N11" s="88">
        <v>6</v>
      </c>
      <c r="P11" s="474" t="s">
        <v>49</v>
      </c>
      <c r="Q11" s="474"/>
      <c r="R11" s="474"/>
      <c r="S11" s="474"/>
      <c r="T11" s="474"/>
      <c r="U11" s="474"/>
      <c r="W11" s="89">
        <v>6</v>
      </c>
      <c r="X11" s="90" t="str">
        <f t="shared" si="0"/>
        <v>VOLNÝ  LOS</v>
      </c>
      <c r="AB11" s="258"/>
      <c r="AE11" s="1" t="str">
        <f>'Utkání-výsledky'!N10</f>
        <v>VOLNÝ  LOS</v>
      </c>
    </row>
    <row r="12" spans="3:38" ht="15">
      <c r="C12" s="93" t="s">
        <v>50</v>
      </c>
      <c r="D12" s="94"/>
      <c r="E12" s="475" t="s">
        <v>51</v>
      </c>
      <c r="F12" s="476"/>
      <c r="G12" s="476"/>
      <c r="H12" s="476"/>
      <c r="I12" s="476"/>
      <c r="J12" s="476"/>
      <c r="K12" s="476"/>
      <c r="L12" s="476"/>
      <c r="M12" s="476"/>
      <c r="N12" s="476" t="s">
        <v>52</v>
      </c>
      <c r="O12" s="476"/>
      <c r="P12" s="476"/>
      <c r="Q12" s="476"/>
      <c r="R12" s="476"/>
      <c r="S12" s="476"/>
      <c r="T12" s="476"/>
      <c r="U12" s="476"/>
      <c r="V12" s="95"/>
      <c r="W12" s="89">
        <v>7</v>
      </c>
      <c r="X12" s="90">
        <f t="shared" si="0"/>
        <v>0</v>
      </c>
      <c r="AB12" s="258"/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5" t="s">
        <v>53</v>
      </c>
      <c r="F13" s="466"/>
      <c r="G13" s="467"/>
      <c r="H13" s="468" t="s">
        <v>54</v>
      </c>
      <c r="I13" s="466"/>
      <c r="J13" s="467" t="s">
        <v>54</v>
      </c>
      <c r="K13" s="468" t="s">
        <v>55</v>
      </c>
      <c r="L13" s="466"/>
      <c r="M13" s="466" t="s">
        <v>55</v>
      </c>
      <c r="N13" s="468" t="s">
        <v>56</v>
      </c>
      <c r="O13" s="466"/>
      <c r="P13" s="467"/>
      <c r="Q13" s="468" t="s">
        <v>57</v>
      </c>
      <c r="R13" s="466"/>
      <c r="S13" s="467"/>
      <c r="T13" s="100" t="s">
        <v>58</v>
      </c>
      <c r="U13" s="101"/>
      <c r="V13" s="102"/>
      <c r="W13" s="89">
        <v>8</v>
      </c>
      <c r="X13" s="90">
        <f t="shared" si="0"/>
        <v>0</v>
      </c>
      <c r="AB13" s="258"/>
      <c r="AG13" s="7" t="s">
        <v>53</v>
      </c>
      <c r="AH13" s="7" t="s">
        <v>54</v>
      </c>
      <c r="AI13" s="7" t="s">
        <v>55</v>
      </c>
      <c r="AJ13" s="7" t="s">
        <v>53</v>
      </c>
      <c r="AK13" s="7" t="s">
        <v>54</v>
      </c>
      <c r="AL13" s="7" t="s">
        <v>55</v>
      </c>
    </row>
    <row r="14" spans="2:38" ht="24.75" customHeight="1">
      <c r="B14" s="103" t="s">
        <v>53</v>
      </c>
      <c r="C14" s="340"/>
      <c r="D14" s="341"/>
      <c r="E14" s="342"/>
      <c r="F14" s="343" t="s">
        <v>17</v>
      </c>
      <c r="G14" s="344"/>
      <c r="H14" s="345"/>
      <c r="I14" s="343" t="s">
        <v>17</v>
      </c>
      <c r="J14" s="344"/>
      <c r="K14" s="346"/>
      <c r="L14" s="347" t="s">
        <v>17</v>
      </c>
      <c r="M14" s="348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Z14" s="52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54</v>
      </c>
      <c r="C15" s="349"/>
      <c r="D15" s="340"/>
      <c r="E15" s="342"/>
      <c r="F15" s="343" t="s">
        <v>17</v>
      </c>
      <c r="G15" s="344"/>
      <c r="H15" s="345"/>
      <c r="I15" s="343" t="s">
        <v>17</v>
      </c>
      <c r="J15" s="344"/>
      <c r="K15" s="346"/>
      <c r="L15" s="347" t="s">
        <v>17</v>
      </c>
      <c r="M15" s="348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486" t="s">
        <v>55</v>
      </c>
      <c r="C16" s="349"/>
      <c r="D16" s="341"/>
      <c r="E16" s="457"/>
      <c r="F16" s="458" t="s">
        <v>17</v>
      </c>
      <c r="G16" s="459"/>
      <c r="H16" s="460"/>
      <c r="I16" s="458" t="s">
        <v>17</v>
      </c>
      <c r="J16" s="459"/>
      <c r="K16" s="461"/>
      <c r="L16" s="463" t="s">
        <v>17</v>
      </c>
      <c r="M16" s="455"/>
      <c r="N16" s="482">
        <f>E16+H16+K16</f>
        <v>0</v>
      </c>
      <c r="O16" s="484" t="s">
        <v>17</v>
      </c>
      <c r="P16" s="488">
        <f>G16+J16+M16</f>
        <v>0</v>
      </c>
      <c r="Q16" s="482">
        <f>SUM(AG16:AI16)</f>
        <v>0</v>
      </c>
      <c r="R16" s="484" t="s">
        <v>17</v>
      </c>
      <c r="S16" s="488">
        <f>SUM(AJ16:AL16)</f>
        <v>0</v>
      </c>
      <c r="T16" s="492">
        <f>IF(Q16&gt;S16,1,0)</f>
        <v>0</v>
      </c>
      <c r="U16" s="490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487"/>
      <c r="C17" s="350"/>
      <c r="D17" s="351"/>
      <c r="E17" s="457"/>
      <c r="F17" s="458"/>
      <c r="G17" s="459"/>
      <c r="H17" s="460"/>
      <c r="I17" s="458"/>
      <c r="J17" s="459"/>
      <c r="K17" s="462"/>
      <c r="L17" s="464"/>
      <c r="M17" s="456"/>
      <c r="N17" s="483"/>
      <c r="O17" s="485"/>
      <c r="P17" s="489"/>
      <c r="Q17" s="483"/>
      <c r="R17" s="485"/>
      <c r="S17" s="489"/>
      <c r="T17" s="493"/>
      <c r="U17" s="491"/>
      <c r="V17" s="111"/>
    </row>
    <row r="18" spans="2:22" ht="23.25" customHeight="1">
      <c r="B18" s="112"/>
      <c r="C18" s="113" t="s">
        <v>59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60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61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46</v>
      </c>
      <c r="K21" s="5"/>
      <c r="L21" s="5"/>
      <c r="T21" s="5" t="s">
        <v>48</v>
      </c>
    </row>
    <row r="22" spans="3:21" ht="15">
      <c r="C22" s="80" t="s">
        <v>62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477" t="s">
        <v>35</v>
      </c>
      <c r="Q28" s="477"/>
      <c r="R28" s="78"/>
      <c r="S28" s="78"/>
      <c r="T28" s="478">
        <f>T3</f>
        <v>2016</v>
      </c>
      <c r="U28" s="478"/>
      <c r="X28" s="79" t="s">
        <v>0</v>
      </c>
    </row>
    <row r="29" spans="3:32" ht="18.75">
      <c r="C29" s="80" t="s">
        <v>36</v>
      </c>
      <c r="D29" s="125"/>
      <c r="N29" s="82">
        <v>5</v>
      </c>
      <c r="P29" s="479" t="str">
        <f>IF(N29=1,P31,IF(N29=2,P32,IF(N29=3,P33,IF(N29=4,P34,IF(N29=5,P35," ")))))</f>
        <v>VETERÁNI   II.</v>
      </c>
      <c r="Q29" s="480"/>
      <c r="R29" s="480"/>
      <c r="S29" s="480"/>
      <c r="T29" s="480"/>
      <c r="U29" s="481"/>
      <c r="W29" s="83" t="s">
        <v>1</v>
      </c>
      <c r="X29" s="80" t="s">
        <v>2</v>
      </c>
      <c r="AA29" s="1" t="s">
        <v>37</v>
      </c>
      <c r="AB29" s="52" t="s">
        <v>83</v>
      </c>
      <c r="AC29" s="52" t="s">
        <v>84</v>
      </c>
      <c r="AD29" s="1" t="s">
        <v>38</v>
      </c>
      <c r="AE29" s="1" t="s">
        <v>39</v>
      </c>
      <c r="AF29" s="1" t="s">
        <v>40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41</v>
      </c>
      <c r="D31" s="126" t="s">
        <v>104</v>
      </c>
      <c r="E31" s="87"/>
      <c r="F31" s="87"/>
      <c r="N31" s="88">
        <v>1</v>
      </c>
      <c r="P31" s="470" t="s">
        <v>42</v>
      </c>
      <c r="Q31" s="470"/>
      <c r="R31" s="470"/>
      <c r="S31" s="470"/>
      <c r="T31" s="470"/>
      <c r="U31" s="470"/>
      <c r="W31" s="89">
        <v>1</v>
      </c>
      <c r="X31" s="90" t="str">
        <f aca="true" t="shared" si="1" ref="X31:X38">IF($N$29=1,AA31,IF($N$29=2,AB31,IF($N$29=3,AC31,IF($N$29=4,AD31,IF($N$29=5,AE31," ")))))</f>
        <v>Výškovice  B</v>
      </c>
      <c r="AA31" s="1">
        <f aca="true" t="shared" si="2" ref="AA31:AE36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 t="str">
        <f t="shared" si="2"/>
        <v>Výškovice  B</v>
      </c>
      <c r="AF31" s="1">
        <f aca="true" t="shared" si="3" ref="AF31:AF36">AF6</f>
        <v>0</v>
      </c>
    </row>
    <row r="32" spans="3:32" ht="15" customHeight="1">
      <c r="C32" s="80" t="s">
        <v>44</v>
      </c>
      <c r="D32" s="174">
        <v>42502</v>
      </c>
      <c r="E32" s="91"/>
      <c r="F32" s="91"/>
      <c r="N32" s="88">
        <v>2</v>
      </c>
      <c r="P32" s="469" t="s">
        <v>108</v>
      </c>
      <c r="Q32" s="470"/>
      <c r="R32" s="470"/>
      <c r="S32" s="470"/>
      <c r="T32" s="470"/>
      <c r="U32" s="470"/>
      <c r="W32" s="89">
        <v>2</v>
      </c>
      <c r="X32" s="90" t="str">
        <f t="shared" si="1"/>
        <v>Poruba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Poruba</v>
      </c>
      <c r="AF32" s="1">
        <f t="shared" si="3"/>
        <v>0</v>
      </c>
    </row>
    <row r="33" spans="3:32" ht="15" customHeight="1">
      <c r="C33" s="80"/>
      <c r="N33" s="88">
        <v>3</v>
      </c>
      <c r="P33" s="469" t="s">
        <v>107</v>
      </c>
      <c r="Q33" s="470"/>
      <c r="R33" s="470"/>
      <c r="S33" s="470"/>
      <c r="T33" s="470"/>
      <c r="U33" s="470"/>
      <c r="W33" s="89">
        <v>3</v>
      </c>
      <c r="X33" s="90" t="str">
        <f t="shared" si="1"/>
        <v>Trnávka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Trnávka</v>
      </c>
      <c r="AF33" s="1">
        <f t="shared" si="3"/>
        <v>0</v>
      </c>
    </row>
    <row r="34" spans="2:32" ht="18.75">
      <c r="B34" s="92">
        <v>2</v>
      </c>
      <c r="C34" s="76" t="s">
        <v>46</v>
      </c>
      <c r="D34" s="494" t="str">
        <f>IF(B34=1,X31,IF(B34=2,X32,IF(B34=3,X33,IF(B34=4,X34,IF(B34=5,X35,IF(B34=6,X36,IF(B34=7,X37,IF(B34=8,X38," "))))))))</f>
        <v>Poruba</v>
      </c>
      <c r="E34" s="495"/>
      <c r="F34" s="495"/>
      <c r="G34" s="495"/>
      <c r="H34" s="495"/>
      <c r="I34" s="496"/>
      <c r="N34" s="88">
        <v>4</v>
      </c>
      <c r="P34" s="474" t="s">
        <v>45</v>
      </c>
      <c r="Q34" s="474"/>
      <c r="R34" s="474"/>
      <c r="S34" s="474"/>
      <c r="T34" s="474"/>
      <c r="U34" s="474"/>
      <c r="W34" s="89">
        <v>4</v>
      </c>
      <c r="X34" s="90" t="str">
        <f t="shared" si="1"/>
        <v>Štramberk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Štramberk</v>
      </c>
      <c r="AF34" s="1">
        <f t="shared" si="3"/>
        <v>0</v>
      </c>
    </row>
    <row r="35" spans="2:32" ht="18.75">
      <c r="B35" s="92">
        <v>5</v>
      </c>
      <c r="C35" s="76" t="s">
        <v>48</v>
      </c>
      <c r="D35" s="494" t="str">
        <f>IF(B35=1,X31,IF(B35=2,X32,IF(B35=3,X33,IF(B35=4,X34,IF(B35=5,X35,IF(B35=6,X36,IF(B35=7,X37,IF(B35=8,X38," "))))))))</f>
        <v>Krmelín</v>
      </c>
      <c r="E35" s="495"/>
      <c r="F35" s="495"/>
      <c r="G35" s="495"/>
      <c r="H35" s="495"/>
      <c r="I35" s="496"/>
      <c r="N35" s="88">
        <v>5</v>
      </c>
      <c r="P35" s="474" t="s">
        <v>47</v>
      </c>
      <c r="Q35" s="474"/>
      <c r="R35" s="474"/>
      <c r="S35" s="474"/>
      <c r="T35" s="474"/>
      <c r="U35" s="474"/>
      <c r="W35" s="89">
        <v>5</v>
      </c>
      <c r="X35" s="90" t="str">
        <f t="shared" si="1"/>
        <v>Krmelín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Krmelín</v>
      </c>
      <c r="AF35" s="1">
        <f t="shared" si="3"/>
        <v>0</v>
      </c>
    </row>
    <row r="36" spans="14:32" ht="15">
      <c r="N36" s="88">
        <v>6</v>
      </c>
      <c r="P36" s="474" t="s">
        <v>49</v>
      </c>
      <c r="Q36" s="474"/>
      <c r="R36" s="474"/>
      <c r="S36" s="474"/>
      <c r="T36" s="474"/>
      <c r="U36" s="474"/>
      <c r="W36" s="89">
        <v>6</v>
      </c>
      <c r="X36" s="90" t="str">
        <f t="shared" si="1"/>
        <v>VOLNÝ  LOS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VOLNÝ  LOS</v>
      </c>
      <c r="AF36" s="1">
        <f t="shared" si="3"/>
        <v>0</v>
      </c>
    </row>
    <row r="37" spans="3:24" ht="15">
      <c r="C37" s="93" t="s">
        <v>50</v>
      </c>
      <c r="D37" s="94"/>
      <c r="E37" s="475" t="s">
        <v>51</v>
      </c>
      <c r="F37" s="476"/>
      <c r="G37" s="476"/>
      <c r="H37" s="476"/>
      <c r="I37" s="476"/>
      <c r="J37" s="476"/>
      <c r="K37" s="476"/>
      <c r="L37" s="476"/>
      <c r="M37" s="476"/>
      <c r="N37" s="476" t="s">
        <v>52</v>
      </c>
      <c r="O37" s="476"/>
      <c r="P37" s="476"/>
      <c r="Q37" s="476"/>
      <c r="R37" s="476"/>
      <c r="S37" s="476"/>
      <c r="T37" s="476"/>
      <c r="U37" s="476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465" t="s">
        <v>53</v>
      </c>
      <c r="F38" s="466"/>
      <c r="G38" s="467"/>
      <c r="H38" s="468" t="s">
        <v>54</v>
      </c>
      <c r="I38" s="466"/>
      <c r="J38" s="467" t="s">
        <v>54</v>
      </c>
      <c r="K38" s="468" t="s">
        <v>55</v>
      </c>
      <c r="L38" s="466"/>
      <c r="M38" s="466" t="s">
        <v>55</v>
      </c>
      <c r="N38" s="468" t="s">
        <v>56</v>
      </c>
      <c r="O38" s="466"/>
      <c r="P38" s="467"/>
      <c r="Q38" s="468" t="s">
        <v>57</v>
      </c>
      <c r="R38" s="466"/>
      <c r="S38" s="467"/>
      <c r="T38" s="100" t="s">
        <v>58</v>
      </c>
      <c r="U38" s="101"/>
      <c r="V38" s="102"/>
      <c r="W38" s="89">
        <v>8</v>
      </c>
      <c r="X38" s="90">
        <f t="shared" si="1"/>
        <v>0</v>
      </c>
      <c r="AG38" s="7" t="s">
        <v>53</v>
      </c>
      <c r="AH38" s="7" t="s">
        <v>54</v>
      </c>
      <c r="AI38" s="7" t="s">
        <v>55</v>
      </c>
      <c r="AJ38" s="7" t="s">
        <v>53</v>
      </c>
      <c r="AK38" s="7" t="s">
        <v>54</v>
      </c>
      <c r="AL38" s="7" t="s">
        <v>55</v>
      </c>
    </row>
    <row r="39" spans="2:38" ht="24.75" customHeight="1">
      <c r="B39" s="103" t="s">
        <v>53</v>
      </c>
      <c r="C39" s="340" t="s">
        <v>101</v>
      </c>
      <c r="D39" s="341" t="s">
        <v>94</v>
      </c>
      <c r="E39" s="342">
        <v>3</v>
      </c>
      <c r="F39" s="343" t="s">
        <v>17</v>
      </c>
      <c r="G39" s="344">
        <v>6</v>
      </c>
      <c r="H39" s="345">
        <v>1</v>
      </c>
      <c r="I39" s="343" t="s">
        <v>17</v>
      </c>
      <c r="J39" s="344">
        <v>6</v>
      </c>
      <c r="K39" s="346"/>
      <c r="L39" s="347" t="s">
        <v>17</v>
      </c>
      <c r="M39" s="348"/>
      <c r="N39" s="104">
        <f>E39+H39+K39</f>
        <v>4</v>
      </c>
      <c r="O39" s="105" t="s">
        <v>17</v>
      </c>
      <c r="P39" s="106">
        <f>G39+J39+M39</f>
        <v>12</v>
      </c>
      <c r="Q39" s="104">
        <f>SUM(AG39:AI39)</f>
        <v>0</v>
      </c>
      <c r="R39" s="105" t="s">
        <v>17</v>
      </c>
      <c r="S39" s="106">
        <f>SUM(AJ39:AL39)</f>
        <v>2</v>
      </c>
      <c r="T39" s="107">
        <f>IF(Q39&gt;S39,1,0)</f>
        <v>0</v>
      </c>
      <c r="U39" s="108">
        <f>IF(S39&gt;Q39,1,0)</f>
        <v>1</v>
      </c>
      <c r="V39" s="95"/>
      <c r="X39" s="109"/>
      <c r="AG39" s="110">
        <f>IF(E39&gt;G39,1,0)</f>
        <v>0</v>
      </c>
      <c r="AH39" s="110">
        <f>IF(H39&gt;J39,1,0)</f>
        <v>0</v>
      </c>
      <c r="AI39" s="110">
        <f>IF(K39+M39&gt;0,IF(K39&gt;M39,1,0),0)</f>
        <v>0</v>
      </c>
      <c r="AJ39" s="110">
        <f>IF(G39&gt;E39,1,0)</f>
        <v>1</v>
      </c>
      <c r="AK39" s="110">
        <f>IF(J39&gt;H39,1,0)</f>
        <v>1</v>
      </c>
      <c r="AL39" s="110">
        <f>IF(K39+M39&gt;0,IF(M39&gt;K39,1,0),0)</f>
        <v>0</v>
      </c>
    </row>
    <row r="40" spans="2:38" ht="24.75" customHeight="1">
      <c r="B40" s="103" t="s">
        <v>54</v>
      </c>
      <c r="C40" s="349" t="s">
        <v>103</v>
      </c>
      <c r="D40" s="340" t="s">
        <v>85</v>
      </c>
      <c r="E40" s="342">
        <v>6</v>
      </c>
      <c r="F40" s="343" t="s">
        <v>17</v>
      </c>
      <c r="G40" s="344">
        <v>3</v>
      </c>
      <c r="H40" s="345">
        <v>2</v>
      </c>
      <c r="I40" s="343" t="s">
        <v>17</v>
      </c>
      <c r="J40" s="344">
        <v>6</v>
      </c>
      <c r="K40" s="346">
        <v>2</v>
      </c>
      <c r="L40" s="347" t="s">
        <v>17</v>
      </c>
      <c r="M40" s="348">
        <v>6</v>
      </c>
      <c r="N40" s="104">
        <f>E40+H40+K40</f>
        <v>10</v>
      </c>
      <c r="O40" s="105" t="s">
        <v>17</v>
      </c>
      <c r="P40" s="106">
        <f>G40+J40+M40</f>
        <v>15</v>
      </c>
      <c r="Q40" s="104">
        <f>SUM(AG40:AI40)</f>
        <v>1</v>
      </c>
      <c r="R40" s="105" t="s">
        <v>17</v>
      </c>
      <c r="S40" s="106">
        <f>SUM(AJ40:AL40)</f>
        <v>2</v>
      </c>
      <c r="T40" s="107">
        <f>IF(Q40&gt;S40,1,0)</f>
        <v>0</v>
      </c>
      <c r="U40" s="108">
        <f>IF(S40&gt;Q40,1,0)</f>
        <v>1</v>
      </c>
      <c r="V40" s="95"/>
      <c r="AG40" s="110">
        <f>IF(E40&gt;G40,1,0)</f>
        <v>1</v>
      </c>
      <c r="AH40" s="110">
        <f>IF(H40&gt;J40,1,0)</f>
        <v>0</v>
      </c>
      <c r="AI40" s="110">
        <f>IF(K40+M40&gt;0,IF(K40&gt;M40,1,0),0)</f>
        <v>0</v>
      </c>
      <c r="AJ40" s="110">
        <f>IF(G40&gt;E40,1,0)</f>
        <v>0</v>
      </c>
      <c r="AK40" s="110">
        <f>IF(J40&gt;H40,1,0)</f>
        <v>1</v>
      </c>
      <c r="AL40" s="110">
        <f>IF(K40+M40&gt;0,IF(M40&gt;K40,1,0),0)</f>
        <v>1</v>
      </c>
    </row>
    <row r="41" spans="2:38" ht="24.75" customHeight="1">
      <c r="B41" s="486" t="s">
        <v>55</v>
      </c>
      <c r="C41" s="349" t="s">
        <v>100</v>
      </c>
      <c r="D41" s="341" t="s">
        <v>94</v>
      </c>
      <c r="E41" s="457">
        <v>6</v>
      </c>
      <c r="F41" s="458" t="s">
        <v>17</v>
      </c>
      <c r="G41" s="459">
        <v>1</v>
      </c>
      <c r="H41" s="460">
        <v>6</v>
      </c>
      <c r="I41" s="458" t="s">
        <v>17</v>
      </c>
      <c r="J41" s="459">
        <v>0</v>
      </c>
      <c r="K41" s="461"/>
      <c r="L41" s="463" t="s">
        <v>17</v>
      </c>
      <c r="M41" s="455"/>
      <c r="N41" s="482">
        <f>E41+H41+K41</f>
        <v>12</v>
      </c>
      <c r="O41" s="484" t="s">
        <v>17</v>
      </c>
      <c r="P41" s="488">
        <f>G41+J41+M41</f>
        <v>1</v>
      </c>
      <c r="Q41" s="482">
        <f>SUM(AG41:AI41)</f>
        <v>2</v>
      </c>
      <c r="R41" s="484" t="s">
        <v>17</v>
      </c>
      <c r="S41" s="488">
        <f>SUM(AJ41:AL41)</f>
        <v>0</v>
      </c>
      <c r="T41" s="492">
        <f>IF(Q41&gt;S41,1,0)</f>
        <v>1</v>
      </c>
      <c r="U41" s="490">
        <f>IF(S41&gt;Q41,1,0)</f>
        <v>0</v>
      </c>
      <c r="V41" s="111"/>
      <c r="AG41" s="110">
        <f>IF(E41&gt;G41,1,0)</f>
        <v>1</v>
      </c>
      <c r="AH41" s="110">
        <f>IF(H41&gt;J41,1,0)</f>
        <v>1</v>
      </c>
      <c r="AI41" s="110">
        <f>IF(K41+M41&gt;0,IF(K41&gt;M41,1,0),0)</f>
        <v>0</v>
      </c>
      <c r="AJ41" s="110">
        <f>IF(G41&gt;E41,1,0)</f>
        <v>0</v>
      </c>
      <c r="AK41" s="110">
        <f>IF(J41&gt;H41,1,0)</f>
        <v>0</v>
      </c>
      <c r="AL41" s="110">
        <f>IF(K41+M41&gt;0,IF(M41&gt;K41,1,0),0)</f>
        <v>0</v>
      </c>
    </row>
    <row r="42" spans="2:22" ht="24.75" customHeight="1">
      <c r="B42" s="487"/>
      <c r="C42" s="350" t="s">
        <v>102</v>
      </c>
      <c r="D42" s="351" t="s">
        <v>133</v>
      </c>
      <c r="E42" s="457"/>
      <c r="F42" s="458"/>
      <c r="G42" s="459"/>
      <c r="H42" s="460"/>
      <c r="I42" s="458"/>
      <c r="J42" s="459"/>
      <c r="K42" s="462"/>
      <c r="L42" s="464"/>
      <c r="M42" s="456"/>
      <c r="N42" s="483"/>
      <c r="O42" s="485"/>
      <c r="P42" s="489"/>
      <c r="Q42" s="483"/>
      <c r="R42" s="485"/>
      <c r="S42" s="489"/>
      <c r="T42" s="493"/>
      <c r="U42" s="491"/>
      <c r="V42" s="111"/>
    </row>
    <row r="43" spans="2:22" ht="24.75" customHeight="1">
      <c r="B43" s="112"/>
      <c r="C43" s="113" t="s">
        <v>59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26</v>
      </c>
      <c r="O43" s="105" t="s">
        <v>17</v>
      </c>
      <c r="P43" s="116">
        <f>SUM(P39:P42)</f>
        <v>28</v>
      </c>
      <c r="Q43" s="115">
        <f>SUM(Q39:Q42)</f>
        <v>3</v>
      </c>
      <c r="R43" s="117" t="s">
        <v>17</v>
      </c>
      <c r="S43" s="116">
        <f>SUM(S39:S42)</f>
        <v>4</v>
      </c>
      <c r="T43" s="107">
        <f>SUM(T39:T42)</f>
        <v>1</v>
      </c>
      <c r="U43" s="108">
        <f>SUM(U39:U42)</f>
        <v>2</v>
      </c>
      <c r="V43" s="95"/>
    </row>
    <row r="44" spans="2:22" ht="24.75" customHeight="1">
      <c r="B44" s="112"/>
      <c r="C44" s="6" t="s">
        <v>60</v>
      </c>
      <c r="D44" s="118" t="str">
        <f>IF(T43&gt;U43,D34,IF(U43&gt;T43,D35,IF(U43+T43=0," ","CHYBA ZADÁNÍ")))</f>
        <v>Krmelín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61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46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48</v>
      </c>
      <c r="U46" s="122"/>
    </row>
    <row r="47" spans="3:21" ht="15">
      <c r="C47" s="128" t="s">
        <v>62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477" t="s">
        <v>35</v>
      </c>
      <c r="Q53" s="477"/>
      <c r="R53" s="78"/>
      <c r="S53" s="78"/>
      <c r="T53" s="478">
        <f>T3</f>
        <v>2016</v>
      </c>
      <c r="U53" s="478"/>
      <c r="X53" s="79" t="s">
        <v>0</v>
      </c>
    </row>
    <row r="54" spans="3:32" ht="18.75">
      <c r="C54" s="80" t="s">
        <v>36</v>
      </c>
      <c r="D54" s="125"/>
      <c r="N54" s="82">
        <v>5</v>
      </c>
      <c r="P54" s="479" t="str">
        <f>IF(N54=1,P56,IF(N54=2,P57,IF(N54=3,P58,IF(N54=4,P59,IF(N54=5,P60," ")))))</f>
        <v>VETERÁNI   II.</v>
      </c>
      <c r="Q54" s="480"/>
      <c r="R54" s="480"/>
      <c r="S54" s="480"/>
      <c r="T54" s="480"/>
      <c r="U54" s="481"/>
      <c r="W54" s="83" t="s">
        <v>1</v>
      </c>
      <c r="X54" s="80" t="s">
        <v>2</v>
      </c>
      <c r="AA54" s="1" t="s">
        <v>37</v>
      </c>
      <c r="AB54" s="52" t="s">
        <v>83</v>
      </c>
      <c r="AC54" s="52" t="s">
        <v>84</v>
      </c>
      <c r="AD54" s="1" t="s">
        <v>38</v>
      </c>
      <c r="AE54" s="1" t="s">
        <v>39</v>
      </c>
      <c r="AF54" s="1" t="s">
        <v>40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41</v>
      </c>
      <c r="D56" s="126" t="s">
        <v>99</v>
      </c>
      <c r="E56" s="87"/>
      <c r="F56" s="87"/>
      <c r="N56" s="88">
        <v>1</v>
      </c>
      <c r="P56" s="470" t="s">
        <v>42</v>
      </c>
      <c r="Q56" s="470"/>
      <c r="R56" s="470"/>
      <c r="S56" s="470"/>
      <c r="T56" s="470"/>
      <c r="U56" s="470"/>
      <c r="W56" s="89">
        <v>1</v>
      </c>
      <c r="X56" s="90" t="str">
        <f aca="true" t="shared" si="4" ref="X56:X63">IF($N$29=1,AA56,IF($N$29=2,AB56,IF($N$29=3,AC56,IF($N$29=4,AD56,IF($N$29=5,AE56," ")))))</f>
        <v>Výškovice  B</v>
      </c>
      <c r="AA56" s="1">
        <f aca="true" t="shared" si="5" ref="AA56:AE61">AA31</f>
        <v>0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 t="str">
        <f t="shared" si="5"/>
        <v>Výškovice  B</v>
      </c>
      <c r="AF56" s="1">
        <f aca="true" t="shared" si="6" ref="AF56:AF61">AF31</f>
        <v>0</v>
      </c>
    </row>
    <row r="57" spans="3:32" ht="15" customHeight="1">
      <c r="C57" s="80" t="s">
        <v>44</v>
      </c>
      <c r="D57" s="174">
        <v>42502</v>
      </c>
      <c r="E57" s="91"/>
      <c r="F57" s="91"/>
      <c r="N57" s="88">
        <v>2</v>
      </c>
      <c r="P57" s="469" t="s">
        <v>108</v>
      </c>
      <c r="Q57" s="470"/>
      <c r="R57" s="470"/>
      <c r="S57" s="470"/>
      <c r="T57" s="470"/>
      <c r="U57" s="470"/>
      <c r="W57" s="89">
        <v>2</v>
      </c>
      <c r="X57" s="90" t="str">
        <f t="shared" si="4"/>
        <v>Poruba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 t="str">
        <f t="shared" si="5"/>
        <v>Poruba</v>
      </c>
      <c r="AF57" s="1">
        <f t="shared" si="6"/>
        <v>0</v>
      </c>
    </row>
    <row r="58" spans="3:32" ht="15" customHeight="1">
      <c r="C58" s="80"/>
      <c r="N58" s="88">
        <v>3</v>
      </c>
      <c r="P58" s="469" t="s">
        <v>107</v>
      </c>
      <c r="Q58" s="470"/>
      <c r="R58" s="470"/>
      <c r="S58" s="470"/>
      <c r="T58" s="470"/>
      <c r="U58" s="470"/>
      <c r="W58" s="89">
        <v>3</v>
      </c>
      <c r="X58" s="90" t="str">
        <f t="shared" si="4"/>
        <v>Trnávka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 t="str">
        <f t="shared" si="5"/>
        <v>Trnávka</v>
      </c>
      <c r="AF58" s="1">
        <f t="shared" si="6"/>
        <v>0</v>
      </c>
    </row>
    <row r="59" spans="2:32" ht="18.75">
      <c r="B59" s="92">
        <v>3</v>
      </c>
      <c r="C59" s="76" t="s">
        <v>46</v>
      </c>
      <c r="D59" s="494" t="str">
        <f>IF(B59=1,X56,IF(B59=2,X57,IF(B59=3,X58,IF(B59=4,X59,IF(B59=5,X60,IF(B59=6,X61,IF(B59=7,X62,IF(B59=8,X63," "))))))))</f>
        <v>Trnávka</v>
      </c>
      <c r="E59" s="495"/>
      <c r="F59" s="495"/>
      <c r="G59" s="495"/>
      <c r="H59" s="495"/>
      <c r="I59" s="496"/>
      <c r="N59" s="88">
        <v>4</v>
      </c>
      <c r="P59" s="474" t="s">
        <v>45</v>
      </c>
      <c r="Q59" s="474"/>
      <c r="R59" s="474"/>
      <c r="S59" s="474"/>
      <c r="T59" s="474"/>
      <c r="U59" s="474"/>
      <c r="W59" s="89">
        <v>4</v>
      </c>
      <c r="X59" s="90" t="str">
        <f t="shared" si="4"/>
        <v>Štramberk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 t="str">
        <f t="shared" si="5"/>
        <v>Štramberk</v>
      </c>
      <c r="AF59" s="1">
        <f t="shared" si="6"/>
        <v>0</v>
      </c>
    </row>
    <row r="60" spans="2:32" ht="18.75">
      <c r="B60" s="92">
        <v>4</v>
      </c>
      <c r="C60" s="76" t="s">
        <v>48</v>
      </c>
      <c r="D60" s="494" t="str">
        <f>IF(B60=1,X56,IF(B60=2,X57,IF(B60=3,X58,IF(B60=4,X59,IF(B60=5,X60,IF(B60=6,X61,IF(B60=7,X62,IF(B60=8,X63," "))))))))</f>
        <v>Štramberk</v>
      </c>
      <c r="E60" s="495"/>
      <c r="F60" s="495"/>
      <c r="G60" s="495"/>
      <c r="H60" s="495"/>
      <c r="I60" s="496"/>
      <c r="N60" s="88">
        <v>5</v>
      </c>
      <c r="P60" s="474" t="s">
        <v>47</v>
      </c>
      <c r="Q60" s="474"/>
      <c r="R60" s="474"/>
      <c r="S60" s="474"/>
      <c r="T60" s="474"/>
      <c r="U60" s="474"/>
      <c r="W60" s="89">
        <v>5</v>
      </c>
      <c r="X60" s="90" t="str">
        <f t="shared" si="4"/>
        <v>Krmelín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 t="str">
        <f t="shared" si="5"/>
        <v>Krmelín</v>
      </c>
      <c r="AF60" s="1">
        <f t="shared" si="6"/>
        <v>0</v>
      </c>
    </row>
    <row r="61" spans="14:32" ht="15">
      <c r="N61" s="88">
        <v>6</v>
      </c>
      <c r="P61" s="474" t="s">
        <v>49</v>
      </c>
      <c r="Q61" s="474"/>
      <c r="R61" s="474"/>
      <c r="S61" s="474"/>
      <c r="T61" s="474"/>
      <c r="U61" s="474"/>
      <c r="W61" s="89">
        <v>6</v>
      </c>
      <c r="X61" s="90" t="str">
        <f t="shared" si="4"/>
        <v>VOLNÝ  LOS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 t="str">
        <f t="shared" si="5"/>
        <v>VOLNÝ  LOS</v>
      </c>
      <c r="AF61" s="1">
        <f t="shared" si="6"/>
        <v>0</v>
      </c>
    </row>
    <row r="62" spans="3:24" ht="15">
      <c r="C62" s="93" t="s">
        <v>50</v>
      </c>
      <c r="D62" s="94"/>
      <c r="E62" s="475" t="s">
        <v>51</v>
      </c>
      <c r="F62" s="476"/>
      <c r="G62" s="476"/>
      <c r="H62" s="476"/>
      <c r="I62" s="476"/>
      <c r="J62" s="476"/>
      <c r="K62" s="476"/>
      <c r="L62" s="476"/>
      <c r="M62" s="476"/>
      <c r="N62" s="476" t="s">
        <v>52</v>
      </c>
      <c r="O62" s="476"/>
      <c r="P62" s="476"/>
      <c r="Q62" s="476"/>
      <c r="R62" s="476"/>
      <c r="S62" s="476"/>
      <c r="T62" s="476"/>
      <c r="U62" s="476"/>
      <c r="V62" s="95"/>
      <c r="W62" s="89">
        <v>7</v>
      </c>
      <c r="X62" s="90">
        <f t="shared" si="4"/>
        <v>0</v>
      </c>
    </row>
    <row r="63" spans="2:38" ht="15">
      <c r="B63" s="97"/>
      <c r="C63" s="98" t="s">
        <v>7</v>
      </c>
      <c r="D63" s="99" t="s">
        <v>8</v>
      </c>
      <c r="E63" s="465" t="s">
        <v>53</v>
      </c>
      <c r="F63" s="466"/>
      <c r="G63" s="467"/>
      <c r="H63" s="468" t="s">
        <v>54</v>
      </c>
      <c r="I63" s="466"/>
      <c r="J63" s="467" t="s">
        <v>54</v>
      </c>
      <c r="K63" s="468" t="s">
        <v>55</v>
      </c>
      <c r="L63" s="466"/>
      <c r="M63" s="466" t="s">
        <v>55</v>
      </c>
      <c r="N63" s="468" t="s">
        <v>56</v>
      </c>
      <c r="O63" s="466"/>
      <c r="P63" s="467"/>
      <c r="Q63" s="468" t="s">
        <v>57</v>
      </c>
      <c r="R63" s="466"/>
      <c r="S63" s="467"/>
      <c r="T63" s="100" t="s">
        <v>58</v>
      </c>
      <c r="U63" s="101"/>
      <c r="V63" s="102"/>
      <c r="W63" s="89">
        <v>8</v>
      </c>
      <c r="X63" s="90">
        <f t="shared" si="4"/>
        <v>0</v>
      </c>
      <c r="AG63" s="7" t="s">
        <v>53</v>
      </c>
      <c r="AH63" s="7" t="s">
        <v>54</v>
      </c>
      <c r="AI63" s="7" t="s">
        <v>55</v>
      </c>
      <c r="AJ63" s="7" t="s">
        <v>53</v>
      </c>
      <c r="AK63" s="7" t="s">
        <v>54</v>
      </c>
      <c r="AL63" s="7" t="s">
        <v>55</v>
      </c>
    </row>
    <row r="64" spans="2:38" ht="22.5" customHeight="1">
      <c r="B64" s="103" t="s">
        <v>53</v>
      </c>
      <c r="C64" s="340" t="s">
        <v>137</v>
      </c>
      <c r="D64" s="341" t="s">
        <v>138</v>
      </c>
      <c r="E64" s="342">
        <v>5</v>
      </c>
      <c r="F64" s="343" t="s">
        <v>17</v>
      </c>
      <c r="G64" s="344">
        <v>7</v>
      </c>
      <c r="H64" s="345">
        <v>4</v>
      </c>
      <c r="I64" s="343" t="s">
        <v>17</v>
      </c>
      <c r="J64" s="344">
        <v>6</v>
      </c>
      <c r="K64" s="346"/>
      <c r="L64" s="347" t="s">
        <v>17</v>
      </c>
      <c r="M64" s="348"/>
      <c r="N64" s="104">
        <f>E64+H64+K64</f>
        <v>9</v>
      </c>
      <c r="O64" s="105" t="s">
        <v>17</v>
      </c>
      <c r="P64" s="106">
        <f>G64+J64+M64</f>
        <v>13</v>
      </c>
      <c r="Q64" s="104">
        <f>SUM(AG64:AI64)</f>
        <v>0</v>
      </c>
      <c r="R64" s="105" t="s">
        <v>17</v>
      </c>
      <c r="S64" s="106">
        <f>SUM(AJ64:AL64)</f>
        <v>2</v>
      </c>
      <c r="T64" s="107">
        <f>IF(Q64&gt;S64,1,0)</f>
        <v>0</v>
      </c>
      <c r="U64" s="108">
        <f>IF(S64&gt;Q64,1,0)</f>
        <v>1</v>
      </c>
      <c r="V64" s="95"/>
      <c r="X64" s="109"/>
      <c r="AG64" s="110">
        <f>IF(E64&gt;G64,1,0)</f>
        <v>0</v>
      </c>
      <c r="AH64" s="110">
        <f>IF(H64&gt;J64,1,0)</f>
        <v>0</v>
      </c>
      <c r="AI64" s="110">
        <f>IF(K64+M64&gt;0,IF(K64&gt;M64,1,0),0)</f>
        <v>0</v>
      </c>
      <c r="AJ64" s="110">
        <f>IF(G64&gt;E64,1,0)</f>
        <v>1</v>
      </c>
      <c r="AK64" s="110">
        <f>IF(J64&gt;H64,1,0)</f>
        <v>1</v>
      </c>
      <c r="AL64" s="110">
        <f>IF(K64+M64&gt;0,IF(M64&gt;K64,1,0),0)</f>
        <v>0</v>
      </c>
    </row>
    <row r="65" spans="2:38" ht="22.5" customHeight="1">
      <c r="B65" s="103" t="s">
        <v>54</v>
      </c>
      <c r="C65" s="349" t="s">
        <v>139</v>
      </c>
      <c r="D65" s="340" t="s">
        <v>140</v>
      </c>
      <c r="E65" s="342">
        <v>0</v>
      </c>
      <c r="F65" s="343" t="s">
        <v>17</v>
      </c>
      <c r="G65" s="344">
        <v>6</v>
      </c>
      <c r="H65" s="345">
        <v>3</v>
      </c>
      <c r="I65" s="343" t="s">
        <v>17</v>
      </c>
      <c r="J65" s="344">
        <v>6</v>
      </c>
      <c r="K65" s="346"/>
      <c r="L65" s="347" t="s">
        <v>17</v>
      </c>
      <c r="M65" s="348"/>
      <c r="N65" s="104">
        <f>E65+H65+K65</f>
        <v>3</v>
      </c>
      <c r="O65" s="105" t="s">
        <v>17</v>
      </c>
      <c r="P65" s="106">
        <f>G65+J65+M65</f>
        <v>12</v>
      </c>
      <c r="Q65" s="104">
        <f>SUM(AG65:AI65)</f>
        <v>0</v>
      </c>
      <c r="R65" s="105" t="s">
        <v>17</v>
      </c>
      <c r="S65" s="106">
        <f>SUM(AJ65:AL65)</f>
        <v>2</v>
      </c>
      <c r="T65" s="107">
        <f>IF(Q65&gt;S65,1,0)</f>
        <v>0</v>
      </c>
      <c r="U65" s="108">
        <f>IF(S65&gt;Q65,1,0)</f>
        <v>1</v>
      </c>
      <c r="V65" s="95"/>
      <c r="AG65" s="110">
        <f>IF(E65&gt;G65,1,0)</f>
        <v>0</v>
      </c>
      <c r="AH65" s="110">
        <f>IF(H65&gt;J65,1,0)</f>
        <v>0</v>
      </c>
      <c r="AI65" s="110">
        <f>IF(K65+M65&gt;0,IF(K65&gt;M65,1,0),0)</f>
        <v>0</v>
      </c>
      <c r="AJ65" s="110">
        <f>IF(G65&gt;E65,1,0)</f>
        <v>1</v>
      </c>
      <c r="AK65" s="110">
        <f>IF(J65&gt;H65,1,0)</f>
        <v>1</v>
      </c>
      <c r="AL65" s="110">
        <f>IF(K65+M65&gt;0,IF(M65&gt;K65,1,0),0)</f>
        <v>0</v>
      </c>
    </row>
    <row r="66" spans="2:38" ht="22.5" customHeight="1">
      <c r="B66" s="486" t="s">
        <v>55</v>
      </c>
      <c r="C66" s="349" t="s">
        <v>137</v>
      </c>
      <c r="D66" s="341" t="s">
        <v>138</v>
      </c>
      <c r="E66" s="367">
        <v>1</v>
      </c>
      <c r="F66" s="361" t="s">
        <v>17</v>
      </c>
      <c r="G66" s="362">
        <v>6</v>
      </c>
      <c r="H66" s="368">
        <v>6</v>
      </c>
      <c r="I66" s="361" t="s">
        <v>17</v>
      </c>
      <c r="J66" s="362">
        <v>3</v>
      </c>
      <c r="K66" s="363">
        <v>6</v>
      </c>
      <c r="L66" s="365" t="s">
        <v>17</v>
      </c>
      <c r="M66" s="359">
        <v>4</v>
      </c>
      <c r="N66" s="482">
        <f>E66+H66+K66</f>
        <v>13</v>
      </c>
      <c r="O66" s="484" t="s">
        <v>17</v>
      </c>
      <c r="P66" s="488">
        <f>G66+J66+M66</f>
        <v>13</v>
      </c>
      <c r="Q66" s="482">
        <f>SUM(AG66:AI66)</f>
        <v>2</v>
      </c>
      <c r="R66" s="484" t="s">
        <v>17</v>
      </c>
      <c r="S66" s="488">
        <f>SUM(AJ66:AL66)</f>
        <v>1</v>
      </c>
      <c r="T66" s="492">
        <f>IF(Q66&gt;S66,1,0)</f>
        <v>1</v>
      </c>
      <c r="U66" s="490">
        <f>IF(S66&gt;Q66,1,0)</f>
        <v>0</v>
      </c>
      <c r="V66" s="111"/>
      <c r="AG66" s="110">
        <f>IF(E66&gt;G66,1,0)</f>
        <v>0</v>
      </c>
      <c r="AH66" s="110">
        <f>IF(H66&gt;J66,1,0)</f>
        <v>1</v>
      </c>
      <c r="AI66" s="110">
        <f>IF(K66+M66&gt;0,IF(K66&gt;M66,1,0),0)</f>
        <v>1</v>
      </c>
      <c r="AJ66" s="110">
        <f>IF(G66&gt;E66,1,0)</f>
        <v>1</v>
      </c>
      <c r="AK66" s="110">
        <f>IF(J66&gt;H66,1,0)</f>
        <v>0</v>
      </c>
      <c r="AL66" s="110">
        <f>IF(K66+M66&gt;0,IF(M66&gt;K66,1,0),0)</f>
        <v>0</v>
      </c>
    </row>
    <row r="67" spans="2:34" ht="22.5" customHeight="1">
      <c r="B67" s="487"/>
      <c r="C67" s="350" t="s">
        <v>141</v>
      </c>
      <c r="D67" s="351" t="s">
        <v>140</v>
      </c>
      <c r="E67" s="367"/>
      <c r="F67" s="361"/>
      <c r="G67" s="362"/>
      <c r="H67" s="368"/>
      <c r="I67" s="361"/>
      <c r="J67" s="362"/>
      <c r="K67" s="364"/>
      <c r="L67" s="366"/>
      <c r="M67" s="360"/>
      <c r="N67" s="483"/>
      <c r="O67" s="485"/>
      <c r="P67" s="489"/>
      <c r="Q67" s="483"/>
      <c r="R67" s="485"/>
      <c r="S67" s="489"/>
      <c r="T67" s="493"/>
      <c r="U67" s="491"/>
      <c r="V67" s="111"/>
      <c r="Y67" s="338"/>
      <c r="AH67" s="1" t="s">
        <v>17</v>
      </c>
    </row>
    <row r="68" spans="2:22" ht="15.75">
      <c r="B68" s="112"/>
      <c r="C68" s="113" t="s">
        <v>59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25</v>
      </c>
      <c r="O68" s="105" t="s">
        <v>17</v>
      </c>
      <c r="P68" s="116">
        <f>SUM(P64:P67)</f>
        <v>38</v>
      </c>
      <c r="Q68" s="115">
        <f>SUM(Q64:Q67)</f>
        <v>2</v>
      </c>
      <c r="R68" s="117" t="s">
        <v>17</v>
      </c>
      <c r="S68" s="116">
        <f>SUM(S64:S67)</f>
        <v>5</v>
      </c>
      <c r="T68" s="107">
        <f>SUM(T64:T67)</f>
        <v>1</v>
      </c>
      <c r="U68" s="108">
        <f>SUM(U64:U67)</f>
        <v>2</v>
      </c>
      <c r="V68" s="95"/>
    </row>
    <row r="69" spans="2:22" ht="15">
      <c r="B69" s="112"/>
      <c r="C69" s="6" t="s">
        <v>60</v>
      </c>
      <c r="D69" s="118" t="str">
        <f>IF(T68&gt;U68,D59,IF(U68&gt;T68,D60,IF(U68+T68=0," ","CHYBA ZADÁNÍ")))</f>
        <v>Štramberk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</row>
    <row r="70" spans="2:22" ht="15">
      <c r="B70" s="112"/>
      <c r="C70" s="6" t="s">
        <v>61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46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48</v>
      </c>
      <c r="U71" s="122"/>
    </row>
    <row r="72" spans="3:21" ht="15">
      <c r="C72" s="128" t="s">
        <v>62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99">
    <mergeCell ref="N66:N67"/>
    <mergeCell ref="U66:U67"/>
    <mergeCell ref="O66:O67"/>
    <mergeCell ref="P66:P67"/>
    <mergeCell ref="Q66:Q67"/>
    <mergeCell ref="R66:R67"/>
    <mergeCell ref="S66:S67"/>
    <mergeCell ref="B66:B67"/>
    <mergeCell ref="D59:I59"/>
    <mergeCell ref="P59:U59"/>
    <mergeCell ref="E63:G63"/>
    <mergeCell ref="H63:J63"/>
    <mergeCell ref="K63:M63"/>
    <mergeCell ref="T66:T67"/>
    <mergeCell ref="D60:I60"/>
    <mergeCell ref="P60:U60"/>
    <mergeCell ref="E62:M62"/>
    <mergeCell ref="O41:O42"/>
    <mergeCell ref="P41:P42"/>
    <mergeCell ref="N63:P63"/>
    <mergeCell ref="Q63:S63"/>
    <mergeCell ref="P56:U56"/>
    <mergeCell ref="P57:U57"/>
    <mergeCell ref="P58:U58"/>
    <mergeCell ref="N62:U62"/>
    <mergeCell ref="P61:U61"/>
    <mergeCell ref="B41:B42"/>
    <mergeCell ref="N41:N42"/>
    <mergeCell ref="P54:U54"/>
    <mergeCell ref="Q41:Q42"/>
    <mergeCell ref="R41:R42"/>
    <mergeCell ref="S41:S42"/>
    <mergeCell ref="P53:Q53"/>
    <mergeCell ref="T53:U53"/>
    <mergeCell ref="T41:T42"/>
    <mergeCell ref="U41:U42"/>
    <mergeCell ref="D34:I34"/>
    <mergeCell ref="P34:U34"/>
    <mergeCell ref="E38:G38"/>
    <mergeCell ref="H38:J38"/>
    <mergeCell ref="K38:M38"/>
    <mergeCell ref="N38:P38"/>
    <mergeCell ref="D35:I35"/>
    <mergeCell ref="P35:U35"/>
    <mergeCell ref="E37:M37"/>
    <mergeCell ref="Q38:S38"/>
    <mergeCell ref="P31:U31"/>
    <mergeCell ref="P32:U32"/>
    <mergeCell ref="P33:U33"/>
    <mergeCell ref="N37:U37"/>
    <mergeCell ref="P36:U36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T28:U28"/>
    <mergeCell ref="Q13:S13"/>
    <mergeCell ref="N13:P13"/>
    <mergeCell ref="N16:N17"/>
    <mergeCell ref="O16:O17"/>
    <mergeCell ref="N12:U12"/>
    <mergeCell ref="P11:U11"/>
    <mergeCell ref="P3:Q3"/>
    <mergeCell ref="T3:U3"/>
    <mergeCell ref="P4:U4"/>
    <mergeCell ref="P6:U6"/>
    <mergeCell ref="E13:G13"/>
    <mergeCell ref="H13:J13"/>
    <mergeCell ref="K13:M13"/>
    <mergeCell ref="P7:U7"/>
    <mergeCell ref="P8:U8"/>
    <mergeCell ref="D9:I9"/>
    <mergeCell ref="P9:U9"/>
    <mergeCell ref="D10:I10"/>
    <mergeCell ref="P10:U10"/>
    <mergeCell ref="E12:M1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</mergeCells>
  <conditionalFormatting sqref="X31:X38 X56:X63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30">
      <selection activeCell="C64" sqref="C64:C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477" t="s">
        <v>35</v>
      </c>
      <c r="Q3" s="477"/>
      <c r="R3" s="78"/>
      <c r="S3" s="78"/>
      <c r="T3" s="478">
        <f>'Utkání-výsledky'!K2</f>
        <v>2016</v>
      </c>
      <c r="U3" s="478"/>
      <c r="X3" s="79" t="s">
        <v>0</v>
      </c>
    </row>
    <row r="4" spans="3:32" ht="18.75">
      <c r="C4" s="80" t="s">
        <v>36</v>
      </c>
      <c r="D4" s="81"/>
      <c r="N4" s="82">
        <v>5</v>
      </c>
      <c r="P4" s="479" t="str">
        <f>IF(N4=1,P6,IF(N4=2,P7,IF(N4=3,P8,IF(N4=4,P9,IF(N4=5,P10," ")))))</f>
        <v>VETERÁNI   II.</v>
      </c>
      <c r="Q4" s="480"/>
      <c r="R4" s="480"/>
      <c r="S4" s="480"/>
      <c r="T4" s="480"/>
      <c r="U4" s="481"/>
      <c r="W4" s="83" t="s">
        <v>1</v>
      </c>
      <c r="X4" s="84" t="s">
        <v>2</v>
      </c>
      <c r="AA4" s="1" t="s">
        <v>37</v>
      </c>
      <c r="AB4" s="52" t="s">
        <v>106</v>
      </c>
      <c r="AC4" s="52" t="s">
        <v>107</v>
      </c>
      <c r="AD4" s="1" t="s">
        <v>38</v>
      </c>
      <c r="AE4" s="1" t="s">
        <v>39</v>
      </c>
      <c r="AF4" s="1" t="s">
        <v>40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1" ht="14.25" customHeight="1">
      <c r="C6" s="80" t="s">
        <v>41</v>
      </c>
      <c r="D6" s="126"/>
      <c r="E6" s="87"/>
      <c r="F6" s="87"/>
      <c r="N6" s="88">
        <v>1</v>
      </c>
      <c r="P6" s="470" t="s">
        <v>42</v>
      </c>
      <c r="Q6" s="470"/>
      <c r="R6" s="470"/>
      <c r="S6" s="470"/>
      <c r="T6" s="470"/>
      <c r="U6" s="470"/>
      <c r="W6" s="89">
        <v>1</v>
      </c>
      <c r="X6" s="90" t="str">
        <f>IF($N$4=1,AA6,IF($N$4=2,AB6,IF($N$4=3,AC6,IF($N$4=4,AD6,IF($N$4=5,AE6,IF($N$4=6,AF6," "))))))</f>
        <v>Výškovice  B</v>
      </c>
      <c r="AA6" s="1">
        <f>'1.'!AA6</f>
        <v>0</v>
      </c>
      <c r="AD6" s="1">
        <f>'1.'!AD6</f>
        <v>0</v>
      </c>
      <c r="AE6" s="1" t="str">
        <f>'Utkání-výsledky'!N5</f>
        <v>Výškovice  B</v>
      </c>
    </row>
    <row r="7" spans="3:31" ht="16.5" customHeight="1">
      <c r="C7" s="80" t="s">
        <v>44</v>
      </c>
      <c r="D7" s="174"/>
      <c r="E7" s="91"/>
      <c r="F7" s="91"/>
      <c r="N7" s="88">
        <v>2</v>
      </c>
      <c r="P7" s="469" t="s">
        <v>108</v>
      </c>
      <c r="Q7" s="470"/>
      <c r="R7" s="470"/>
      <c r="S7" s="470"/>
      <c r="T7" s="470"/>
      <c r="U7" s="470"/>
      <c r="W7" s="89">
        <v>2</v>
      </c>
      <c r="X7" s="90" t="str">
        <f aca="true" t="shared" si="0" ref="X7:X13">IF($N$4=1,AA7,IF($N$4=2,AB7,IF($N$4=3,AC7,IF($N$4=4,AD7,IF($N$4=5,AE7,IF($N$4=6,AF7," "))))))</f>
        <v>Poruba</v>
      </c>
      <c r="AA7" s="1">
        <f>'1.'!AA7</f>
        <v>0</v>
      </c>
      <c r="AD7" s="1">
        <f>'1.'!AD7</f>
        <v>0</v>
      </c>
      <c r="AE7" s="1" t="str">
        <f>'Utkání-výsledky'!N6</f>
        <v>Poruba</v>
      </c>
    </row>
    <row r="8" spans="3:31" ht="15" customHeight="1">
      <c r="C8" s="80"/>
      <c r="N8" s="88">
        <v>3</v>
      </c>
      <c r="P8" s="469" t="s">
        <v>107</v>
      </c>
      <c r="Q8" s="470"/>
      <c r="R8" s="470"/>
      <c r="S8" s="470"/>
      <c r="T8" s="470"/>
      <c r="U8" s="470"/>
      <c r="W8" s="89">
        <v>3</v>
      </c>
      <c r="X8" s="90" t="str">
        <f t="shared" si="0"/>
        <v>Trnávka</v>
      </c>
      <c r="AA8" s="1">
        <f>'1.'!AA8</f>
        <v>0</v>
      </c>
      <c r="AD8" s="1">
        <f>'1.'!AD8</f>
        <v>0</v>
      </c>
      <c r="AE8" s="1" t="str">
        <f>'Utkání-výsledky'!N7</f>
        <v>Trnávka</v>
      </c>
    </row>
    <row r="9" spans="2:31" ht="18.75">
      <c r="B9" s="92">
        <v>6</v>
      </c>
      <c r="C9" s="76" t="s">
        <v>46</v>
      </c>
      <c r="D9" s="471" t="str">
        <f>IF(B9=1,X6,IF(B9=2,X7,IF(B9=3,X8,IF(B9=4,X9,IF(B9=5,X10,IF(B9=6,X11,IF(B9=7,X12,IF(B9=8,X13," "))))))))</f>
        <v>VOLNÝ  LOS</v>
      </c>
      <c r="E9" s="472"/>
      <c r="F9" s="472"/>
      <c r="G9" s="472"/>
      <c r="H9" s="472"/>
      <c r="I9" s="473"/>
      <c r="N9" s="88">
        <v>4</v>
      </c>
      <c r="P9" s="474" t="s">
        <v>45</v>
      </c>
      <c r="Q9" s="474"/>
      <c r="R9" s="474"/>
      <c r="S9" s="474"/>
      <c r="T9" s="474"/>
      <c r="U9" s="474"/>
      <c r="W9" s="89">
        <v>4</v>
      </c>
      <c r="X9" s="90" t="str">
        <f t="shared" si="0"/>
        <v>Štramberk</v>
      </c>
      <c r="AA9" s="1">
        <f>'1.'!AA9</f>
        <v>0</v>
      </c>
      <c r="AD9" s="1">
        <f>'1.'!AD9</f>
        <v>0</v>
      </c>
      <c r="AE9" s="1" t="str">
        <f>'Utkání-výsledky'!N8</f>
        <v>Štramberk</v>
      </c>
    </row>
    <row r="10" spans="2:31" ht="19.5" customHeight="1">
      <c r="B10" s="92">
        <v>4</v>
      </c>
      <c r="C10" s="76" t="s">
        <v>48</v>
      </c>
      <c r="D10" s="471" t="str">
        <f>IF(B10=1,X6,IF(B10=2,X7,IF(B10=3,X8,IF(B10=4,X9,IF(B10=5,X10,IF(B10=6,X11,IF(B10=7,X12,IF(B10=8,X13," "))))))))</f>
        <v>Štramberk</v>
      </c>
      <c r="E10" s="472"/>
      <c r="F10" s="472"/>
      <c r="G10" s="472"/>
      <c r="H10" s="472"/>
      <c r="I10" s="473"/>
      <c r="N10" s="88">
        <v>5</v>
      </c>
      <c r="P10" s="474" t="s">
        <v>47</v>
      </c>
      <c r="Q10" s="474"/>
      <c r="R10" s="474"/>
      <c r="S10" s="474"/>
      <c r="T10" s="474"/>
      <c r="U10" s="474"/>
      <c r="W10" s="89">
        <v>5</v>
      </c>
      <c r="X10" s="90" t="str">
        <f t="shared" si="0"/>
        <v>Krmelín</v>
      </c>
      <c r="AA10" s="1">
        <f>'1.'!AA10</f>
        <v>0</v>
      </c>
      <c r="AD10" s="1">
        <f>'1.'!AD10</f>
        <v>0</v>
      </c>
      <c r="AE10" s="1" t="str">
        <f>'Utkání-výsledky'!N9</f>
        <v>Krmelín</v>
      </c>
    </row>
    <row r="11" spans="14:31" ht="15.75" customHeight="1">
      <c r="N11" s="88">
        <v>6</v>
      </c>
      <c r="P11" s="474" t="s">
        <v>49</v>
      </c>
      <c r="Q11" s="474"/>
      <c r="R11" s="474"/>
      <c r="S11" s="474"/>
      <c r="T11" s="474"/>
      <c r="U11" s="474"/>
      <c r="W11" s="89">
        <v>6</v>
      </c>
      <c r="X11" s="90" t="str">
        <f t="shared" si="0"/>
        <v>VOLNÝ  LOS</v>
      </c>
      <c r="AA11" s="1">
        <f>'1.'!AA11</f>
        <v>0</v>
      </c>
      <c r="AD11" s="1">
        <f>'1.'!AD11</f>
        <v>0</v>
      </c>
      <c r="AE11" s="1" t="str">
        <f>'Utkání-výsledky'!N10</f>
        <v>VOLNÝ  LOS</v>
      </c>
    </row>
    <row r="12" spans="3:38" ht="15">
      <c r="C12" s="93" t="s">
        <v>50</v>
      </c>
      <c r="D12" s="94"/>
      <c r="E12" s="475" t="s">
        <v>51</v>
      </c>
      <c r="F12" s="476"/>
      <c r="G12" s="476"/>
      <c r="H12" s="476"/>
      <c r="I12" s="476"/>
      <c r="J12" s="476"/>
      <c r="K12" s="476"/>
      <c r="L12" s="476"/>
      <c r="M12" s="476"/>
      <c r="N12" s="476" t="s">
        <v>52</v>
      </c>
      <c r="O12" s="476"/>
      <c r="P12" s="476"/>
      <c r="Q12" s="476"/>
      <c r="R12" s="476"/>
      <c r="S12" s="476"/>
      <c r="T12" s="476"/>
      <c r="U12" s="476"/>
      <c r="V12" s="95"/>
      <c r="W12" s="89">
        <v>7</v>
      </c>
      <c r="X12" s="90">
        <f t="shared" si="0"/>
        <v>0</v>
      </c>
      <c r="AA12" s="1">
        <f>'1.'!AA12</f>
        <v>0</v>
      </c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5" t="s">
        <v>53</v>
      </c>
      <c r="F13" s="466"/>
      <c r="G13" s="467"/>
      <c r="H13" s="468" t="s">
        <v>54</v>
      </c>
      <c r="I13" s="466"/>
      <c r="J13" s="467" t="s">
        <v>54</v>
      </c>
      <c r="K13" s="468" t="s">
        <v>55</v>
      </c>
      <c r="L13" s="466"/>
      <c r="M13" s="466" t="s">
        <v>55</v>
      </c>
      <c r="N13" s="468" t="s">
        <v>56</v>
      </c>
      <c r="O13" s="466"/>
      <c r="P13" s="467"/>
      <c r="Q13" s="468" t="s">
        <v>57</v>
      </c>
      <c r="R13" s="466"/>
      <c r="S13" s="467"/>
      <c r="T13" s="100" t="s">
        <v>58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D13" s="1">
        <f>'1.'!AD13</f>
        <v>0</v>
      </c>
      <c r="AE13" s="1">
        <f>'1.'!AE13</f>
        <v>0</v>
      </c>
      <c r="AG13" s="7" t="s">
        <v>53</v>
      </c>
      <c r="AH13" s="7" t="s">
        <v>54</v>
      </c>
      <c r="AI13" s="7" t="s">
        <v>55</v>
      </c>
      <c r="AJ13" s="7" t="s">
        <v>53</v>
      </c>
      <c r="AK13" s="7" t="s">
        <v>54</v>
      </c>
      <c r="AL13" s="7" t="s">
        <v>55</v>
      </c>
    </row>
    <row r="14" spans="2:38" ht="24.75" customHeight="1">
      <c r="B14" s="103" t="s">
        <v>53</v>
      </c>
      <c r="C14" s="340"/>
      <c r="D14" s="341"/>
      <c r="E14" s="342"/>
      <c r="F14" s="343" t="s">
        <v>17</v>
      </c>
      <c r="G14" s="344"/>
      <c r="H14" s="345"/>
      <c r="I14" s="343" t="s">
        <v>17</v>
      </c>
      <c r="J14" s="344"/>
      <c r="K14" s="346"/>
      <c r="L14" s="347" t="s">
        <v>17</v>
      </c>
      <c r="M14" s="348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54</v>
      </c>
      <c r="C15" s="349"/>
      <c r="D15" s="340"/>
      <c r="E15" s="342"/>
      <c r="F15" s="343" t="s">
        <v>17</v>
      </c>
      <c r="G15" s="344"/>
      <c r="H15" s="345"/>
      <c r="I15" s="343" t="s">
        <v>17</v>
      </c>
      <c r="J15" s="344"/>
      <c r="K15" s="346"/>
      <c r="L15" s="347" t="s">
        <v>17</v>
      </c>
      <c r="M15" s="348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X15" s="52"/>
      <c r="Y15" s="294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486" t="s">
        <v>55</v>
      </c>
      <c r="C16" s="349"/>
      <c r="D16" s="341"/>
      <c r="E16" s="457"/>
      <c r="F16" s="458" t="s">
        <v>17</v>
      </c>
      <c r="G16" s="459"/>
      <c r="H16" s="460"/>
      <c r="I16" s="458" t="s">
        <v>17</v>
      </c>
      <c r="J16" s="459"/>
      <c r="K16" s="461"/>
      <c r="L16" s="463" t="s">
        <v>17</v>
      </c>
      <c r="M16" s="455"/>
      <c r="N16" s="482">
        <f>E16+H16+K16</f>
        <v>0</v>
      </c>
      <c r="O16" s="484" t="s">
        <v>17</v>
      </c>
      <c r="P16" s="488">
        <f>G16+J16+M16</f>
        <v>0</v>
      </c>
      <c r="Q16" s="482">
        <f>SUM(AG16:AI16)</f>
        <v>0</v>
      </c>
      <c r="R16" s="484" t="s">
        <v>17</v>
      </c>
      <c r="S16" s="488">
        <f>SUM(AJ16:AL16)</f>
        <v>0</v>
      </c>
      <c r="T16" s="492">
        <f>IF(Q16&gt;S16,1,0)</f>
        <v>0</v>
      </c>
      <c r="U16" s="490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487"/>
      <c r="C17" s="350"/>
      <c r="D17" s="351"/>
      <c r="E17" s="457"/>
      <c r="F17" s="458"/>
      <c r="G17" s="459"/>
      <c r="H17" s="460"/>
      <c r="I17" s="458"/>
      <c r="J17" s="459"/>
      <c r="K17" s="462"/>
      <c r="L17" s="464"/>
      <c r="M17" s="456"/>
      <c r="N17" s="483"/>
      <c r="O17" s="485"/>
      <c r="P17" s="489"/>
      <c r="Q17" s="483"/>
      <c r="R17" s="485"/>
      <c r="S17" s="489"/>
      <c r="T17" s="493"/>
      <c r="U17" s="491"/>
      <c r="V17" s="111"/>
    </row>
    <row r="18" spans="2:22" ht="23.25" customHeight="1">
      <c r="B18" s="112"/>
      <c r="C18" s="113" t="s">
        <v>59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60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61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46</v>
      </c>
      <c r="K21" s="5"/>
      <c r="L21" s="5"/>
      <c r="T21" s="5" t="s">
        <v>48</v>
      </c>
    </row>
    <row r="22" spans="3:21" ht="15">
      <c r="C22" s="80" t="s">
        <v>62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477" t="s">
        <v>35</v>
      </c>
      <c r="Q28" s="477"/>
      <c r="R28" s="78"/>
      <c r="S28" s="78"/>
      <c r="T28" s="478">
        <f>T3</f>
        <v>2016</v>
      </c>
      <c r="U28" s="478"/>
      <c r="X28" s="79" t="s">
        <v>0</v>
      </c>
    </row>
    <row r="29" spans="3:32" ht="18.75">
      <c r="C29" s="80" t="s">
        <v>36</v>
      </c>
      <c r="D29" s="125"/>
      <c r="N29" s="82">
        <v>5</v>
      </c>
      <c r="P29" s="479" t="str">
        <f>IF(N29=1,P31,IF(N29=2,P32,IF(N29=3,P33,IF(N29=4,P34,IF(N29=5,P35," ")))))</f>
        <v>VETERÁNI   II.</v>
      </c>
      <c r="Q29" s="480"/>
      <c r="R29" s="480"/>
      <c r="S29" s="480"/>
      <c r="T29" s="480"/>
      <c r="U29" s="481"/>
      <c r="W29" s="83" t="s">
        <v>1</v>
      </c>
      <c r="X29" s="80" t="s">
        <v>2</v>
      </c>
      <c r="AA29" s="1" t="s">
        <v>37</v>
      </c>
      <c r="AB29" s="52" t="s">
        <v>83</v>
      </c>
      <c r="AC29" s="52" t="s">
        <v>84</v>
      </c>
      <c r="AD29" s="1" t="s">
        <v>38</v>
      </c>
      <c r="AE29" s="1" t="s">
        <v>39</v>
      </c>
      <c r="AF29" s="1" t="s">
        <v>40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41</v>
      </c>
      <c r="D31" s="126"/>
      <c r="E31" s="87"/>
      <c r="F31" s="87"/>
      <c r="N31" s="88">
        <v>1</v>
      </c>
      <c r="P31" s="470" t="s">
        <v>42</v>
      </c>
      <c r="Q31" s="470"/>
      <c r="R31" s="470"/>
      <c r="S31" s="470"/>
      <c r="T31" s="470"/>
      <c r="U31" s="470"/>
      <c r="W31" s="89">
        <v>1</v>
      </c>
      <c r="X31" s="90" t="str">
        <f aca="true" t="shared" si="1" ref="X31:X38">IF($N$29=1,AA31,IF($N$29=2,AB31,IF($N$29=3,AC31,IF($N$29=4,AD31,IF($N$29=5,AE31," ")))))</f>
        <v>Výškovice  B</v>
      </c>
      <c r="AA31" s="1">
        <f aca="true" t="shared" si="2" ref="AA31:AE36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 t="str">
        <f t="shared" si="2"/>
        <v>Výškovice  B</v>
      </c>
      <c r="AF31" s="1">
        <f aca="true" t="shared" si="3" ref="AF31:AF36">AF6</f>
        <v>0</v>
      </c>
    </row>
    <row r="32" spans="3:32" ht="15" customHeight="1">
      <c r="C32" s="80" t="s">
        <v>44</v>
      </c>
      <c r="D32" s="174"/>
      <c r="E32" s="91"/>
      <c r="F32" s="91"/>
      <c r="N32" s="88">
        <v>2</v>
      </c>
      <c r="P32" s="469" t="s">
        <v>108</v>
      </c>
      <c r="Q32" s="470"/>
      <c r="R32" s="470"/>
      <c r="S32" s="470"/>
      <c r="T32" s="470"/>
      <c r="U32" s="470"/>
      <c r="W32" s="89">
        <v>2</v>
      </c>
      <c r="X32" s="90" t="str">
        <f t="shared" si="1"/>
        <v>Poruba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Poruba</v>
      </c>
      <c r="AF32" s="1">
        <f t="shared" si="3"/>
        <v>0</v>
      </c>
    </row>
    <row r="33" spans="3:32" ht="15" customHeight="1">
      <c r="C33" s="80"/>
      <c r="N33" s="88">
        <v>3</v>
      </c>
      <c r="P33" s="469" t="s">
        <v>107</v>
      </c>
      <c r="Q33" s="470"/>
      <c r="R33" s="470"/>
      <c r="S33" s="470"/>
      <c r="T33" s="470"/>
      <c r="U33" s="470"/>
      <c r="W33" s="89">
        <v>3</v>
      </c>
      <c r="X33" s="90" t="str">
        <f t="shared" si="1"/>
        <v>Trnávka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Trnávka</v>
      </c>
      <c r="AF33" s="1">
        <f t="shared" si="3"/>
        <v>0</v>
      </c>
    </row>
    <row r="34" spans="2:32" ht="18.75">
      <c r="B34" s="92">
        <v>5</v>
      </c>
      <c r="C34" s="76" t="s">
        <v>46</v>
      </c>
      <c r="D34" s="494" t="str">
        <f>IF(B34=1,X31,IF(B34=2,X32,IF(B34=3,X33,IF(B34=4,X34,IF(B34=5,X35,IF(B34=6,X36,IF(B34=7,X37,IF(B34=8,X38," "))))))))</f>
        <v>Krmelín</v>
      </c>
      <c r="E34" s="495"/>
      <c r="F34" s="495"/>
      <c r="G34" s="495"/>
      <c r="H34" s="495"/>
      <c r="I34" s="496"/>
      <c r="N34" s="88">
        <v>4</v>
      </c>
      <c r="P34" s="474" t="s">
        <v>45</v>
      </c>
      <c r="Q34" s="474"/>
      <c r="R34" s="474"/>
      <c r="S34" s="474"/>
      <c r="T34" s="474"/>
      <c r="U34" s="474"/>
      <c r="W34" s="89">
        <v>4</v>
      </c>
      <c r="X34" s="90" t="str">
        <f t="shared" si="1"/>
        <v>Štramberk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Štramberk</v>
      </c>
      <c r="AF34" s="1">
        <f t="shared" si="3"/>
        <v>0</v>
      </c>
    </row>
    <row r="35" spans="2:32" ht="18.75">
      <c r="B35" s="92">
        <v>3</v>
      </c>
      <c r="C35" s="76" t="s">
        <v>48</v>
      </c>
      <c r="D35" s="494" t="str">
        <f>IF(B35=1,X31,IF(B35=2,X32,IF(B35=3,X33,IF(B35=4,X34,IF(B35=5,X35,IF(B35=6,X36,IF(B35=7,X37,IF(B35=8,X38," "))))))))</f>
        <v>Trnávka</v>
      </c>
      <c r="E35" s="495"/>
      <c r="F35" s="495"/>
      <c r="G35" s="495"/>
      <c r="H35" s="495"/>
      <c r="I35" s="496"/>
      <c r="N35" s="88">
        <v>5</v>
      </c>
      <c r="P35" s="474" t="s">
        <v>47</v>
      </c>
      <c r="Q35" s="474"/>
      <c r="R35" s="474"/>
      <c r="S35" s="474"/>
      <c r="T35" s="474"/>
      <c r="U35" s="474"/>
      <c r="W35" s="89">
        <v>5</v>
      </c>
      <c r="X35" s="90" t="str">
        <f t="shared" si="1"/>
        <v>Krmelín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Krmelín</v>
      </c>
      <c r="AF35" s="1">
        <f t="shared" si="3"/>
        <v>0</v>
      </c>
    </row>
    <row r="36" spans="14:32" ht="15">
      <c r="N36" s="88">
        <v>6</v>
      </c>
      <c r="P36" s="474" t="s">
        <v>49</v>
      </c>
      <c r="Q36" s="474"/>
      <c r="R36" s="474"/>
      <c r="S36" s="474"/>
      <c r="T36" s="474"/>
      <c r="U36" s="474"/>
      <c r="W36" s="89">
        <v>6</v>
      </c>
      <c r="X36" s="90" t="str">
        <f t="shared" si="1"/>
        <v>VOLNÝ  LOS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VOLNÝ  LOS</v>
      </c>
      <c r="AF36" s="1">
        <f t="shared" si="3"/>
        <v>0</v>
      </c>
    </row>
    <row r="37" spans="3:24" ht="15">
      <c r="C37" s="93" t="s">
        <v>50</v>
      </c>
      <c r="D37" s="94"/>
      <c r="E37" s="475" t="s">
        <v>51</v>
      </c>
      <c r="F37" s="476"/>
      <c r="G37" s="476"/>
      <c r="H37" s="476"/>
      <c r="I37" s="476"/>
      <c r="J37" s="476"/>
      <c r="K37" s="476"/>
      <c r="L37" s="476"/>
      <c r="M37" s="476"/>
      <c r="N37" s="476" t="s">
        <v>52</v>
      </c>
      <c r="O37" s="476"/>
      <c r="P37" s="476"/>
      <c r="Q37" s="476"/>
      <c r="R37" s="476"/>
      <c r="S37" s="476"/>
      <c r="T37" s="476"/>
      <c r="U37" s="476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465" t="s">
        <v>53</v>
      </c>
      <c r="F38" s="466"/>
      <c r="G38" s="467"/>
      <c r="H38" s="468" t="s">
        <v>54</v>
      </c>
      <c r="I38" s="466"/>
      <c r="J38" s="467" t="s">
        <v>54</v>
      </c>
      <c r="K38" s="468" t="s">
        <v>55</v>
      </c>
      <c r="L38" s="466"/>
      <c r="M38" s="466" t="s">
        <v>55</v>
      </c>
      <c r="N38" s="468" t="s">
        <v>56</v>
      </c>
      <c r="O38" s="466"/>
      <c r="P38" s="467"/>
      <c r="Q38" s="468" t="s">
        <v>57</v>
      </c>
      <c r="R38" s="466"/>
      <c r="S38" s="467"/>
      <c r="T38" s="100" t="s">
        <v>58</v>
      </c>
      <c r="U38" s="101"/>
      <c r="V38" s="102"/>
      <c r="W38" s="89">
        <v>8</v>
      </c>
      <c r="X38" s="90">
        <f t="shared" si="1"/>
        <v>0</v>
      </c>
      <c r="AG38" s="7" t="s">
        <v>53</v>
      </c>
      <c r="AH38" s="7" t="s">
        <v>54</v>
      </c>
      <c r="AI38" s="7" t="s">
        <v>55</v>
      </c>
      <c r="AJ38" s="7" t="s">
        <v>53</v>
      </c>
      <c r="AK38" s="7" t="s">
        <v>54</v>
      </c>
      <c r="AL38" s="7" t="s">
        <v>55</v>
      </c>
    </row>
    <row r="39" spans="2:38" ht="24.75" customHeight="1">
      <c r="B39" s="103" t="s">
        <v>53</v>
      </c>
      <c r="C39" s="340" t="s">
        <v>150</v>
      </c>
      <c r="D39" s="341" t="s">
        <v>164</v>
      </c>
      <c r="E39" s="342">
        <v>6</v>
      </c>
      <c r="F39" s="343" t="s">
        <v>17</v>
      </c>
      <c r="G39" s="344">
        <v>1</v>
      </c>
      <c r="H39" s="345">
        <v>6</v>
      </c>
      <c r="I39" s="343" t="s">
        <v>17</v>
      </c>
      <c r="J39" s="344">
        <v>0</v>
      </c>
      <c r="K39" s="346"/>
      <c r="L39" s="347" t="s">
        <v>17</v>
      </c>
      <c r="M39" s="348"/>
      <c r="N39" s="104">
        <f>E39+H39+K39</f>
        <v>12</v>
      </c>
      <c r="O39" s="105" t="s">
        <v>17</v>
      </c>
      <c r="P39" s="106">
        <f>G39+J39+M39</f>
        <v>1</v>
      </c>
      <c r="Q39" s="104">
        <f>SUM(AG39:AI39)</f>
        <v>2</v>
      </c>
      <c r="R39" s="105" t="s">
        <v>17</v>
      </c>
      <c r="S39" s="106">
        <f>SUM(AJ39:AL39)</f>
        <v>0</v>
      </c>
      <c r="T39" s="107">
        <f>IF(Q39&gt;S39,1,0)</f>
        <v>1</v>
      </c>
      <c r="U39" s="108">
        <f>IF(S39&gt;Q39,1,0)</f>
        <v>0</v>
      </c>
      <c r="V39" s="95"/>
      <c r="X39" s="109"/>
      <c r="AG39" s="110">
        <f>IF(E39&gt;G39,1,0)</f>
        <v>1</v>
      </c>
      <c r="AH39" s="110">
        <f>IF(H39&gt;J39,1,0)</f>
        <v>1</v>
      </c>
      <c r="AI39" s="110">
        <f>IF(K39+M39&gt;0,IF(K39&gt;M39,1,0),0)</f>
        <v>0</v>
      </c>
      <c r="AJ39" s="110">
        <f>IF(G39&gt;E39,1,0)</f>
        <v>0</v>
      </c>
      <c r="AK39" s="110">
        <f>IF(J39&gt;H39,1,0)</f>
        <v>0</v>
      </c>
      <c r="AL39" s="110">
        <f>IF(K39+M39&gt;0,IF(M39&gt;K39,1,0),0)</f>
        <v>0</v>
      </c>
    </row>
    <row r="40" spans="2:38" ht="24.75" customHeight="1">
      <c r="B40" s="103" t="s">
        <v>54</v>
      </c>
      <c r="C40" s="349" t="s">
        <v>165</v>
      </c>
      <c r="D40" s="340" t="s">
        <v>166</v>
      </c>
      <c r="E40" s="342">
        <v>6</v>
      </c>
      <c r="F40" s="343" t="s">
        <v>17</v>
      </c>
      <c r="G40" s="344">
        <v>3</v>
      </c>
      <c r="H40" s="345">
        <v>7</v>
      </c>
      <c r="I40" s="343" t="s">
        <v>17</v>
      </c>
      <c r="J40" s="344">
        <v>5</v>
      </c>
      <c r="K40" s="346"/>
      <c r="L40" s="347" t="s">
        <v>17</v>
      </c>
      <c r="M40" s="348"/>
      <c r="N40" s="104">
        <f>E40+H40+K40</f>
        <v>13</v>
      </c>
      <c r="O40" s="105" t="s">
        <v>17</v>
      </c>
      <c r="P40" s="106">
        <f>G40+J40+M40</f>
        <v>8</v>
      </c>
      <c r="Q40" s="104">
        <f>SUM(AG40:AI40)</f>
        <v>2</v>
      </c>
      <c r="R40" s="105" t="s">
        <v>17</v>
      </c>
      <c r="S40" s="106">
        <f>SUM(AJ40:AL40)</f>
        <v>0</v>
      </c>
      <c r="T40" s="107">
        <f>IF(Q40&gt;S40,1,0)</f>
        <v>1</v>
      </c>
      <c r="U40" s="108">
        <f>IF(S40&gt;Q40,1,0)</f>
        <v>0</v>
      </c>
      <c r="V40" s="95"/>
      <c r="AG40" s="110">
        <f>IF(E40&gt;G40,1,0)</f>
        <v>1</v>
      </c>
      <c r="AH40" s="110">
        <f>IF(H40&gt;J40,1,0)</f>
        <v>1</v>
      </c>
      <c r="AI40" s="110">
        <f>IF(K40+M40&gt;0,IF(K40&gt;M40,1,0),0)</f>
        <v>0</v>
      </c>
      <c r="AJ40" s="110">
        <f>IF(G40&gt;E40,1,0)</f>
        <v>0</v>
      </c>
      <c r="AK40" s="110">
        <f>IF(J40&gt;H40,1,0)</f>
        <v>0</v>
      </c>
      <c r="AL40" s="110">
        <f>IF(K40+M40&gt;0,IF(M40&gt;K40,1,0),0)</f>
        <v>0</v>
      </c>
    </row>
    <row r="41" spans="2:38" ht="24.75" customHeight="1">
      <c r="B41" s="486" t="s">
        <v>55</v>
      </c>
      <c r="C41" s="349" t="s">
        <v>165</v>
      </c>
      <c r="D41" s="341" t="s">
        <v>166</v>
      </c>
      <c r="E41" s="367">
        <v>6</v>
      </c>
      <c r="F41" s="361" t="s">
        <v>17</v>
      </c>
      <c r="G41" s="362">
        <v>1</v>
      </c>
      <c r="H41" s="368">
        <v>7</v>
      </c>
      <c r="I41" s="361" t="s">
        <v>17</v>
      </c>
      <c r="J41" s="362">
        <v>5</v>
      </c>
      <c r="K41" s="461"/>
      <c r="L41" s="463" t="s">
        <v>17</v>
      </c>
      <c r="M41" s="455"/>
      <c r="N41" s="482">
        <f>E41+H41+K41</f>
        <v>13</v>
      </c>
      <c r="O41" s="484" t="s">
        <v>17</v>
      </c>
      <c r="P41" s="488">
        <f>G41+J41+M41</f>
        <v>6</v>
      </c>
      <c r="Q41" s="482">
        <f>SUM(AG41:AI41)</f>
        <v>2</v>
      </c>
      <c r="R41" s="484" t="s">
        <v>17</v>
      </c>
      <c r="S41" s="488">
        <f>SUM(AJ41:AL41)</f>
        <v>0</v>
      </c>
      <c r="T41" s="492">
        <f>IF(Q41&gt;S41,1,0)</f>
        <v>1</v>
      </c>
      <c r="U41" s="490">
        <f>IF(S41&gt;Q41,1,0)</f>
        <v>0</v>
      </c>
      <c r="V41" s="111"/>
      <c r="AG41" s="110">
        <f>IF(E41&gt;G41,1,0)</f>
        <v>1</v>
      </c>
      <c r="AH41" s="110">
        <f>IF(H41&gt;J41,1,0)</f>
        <v>1</v>
      </c>
      <c r="AI41" s="110">
        <f>IF(K41+M41&gt;0,IF(K41&gt;M41,1,0),0)</f>
        <v>0</v>
      </c>
      <c r="AJ41" s="110">
        <f>IF(G41&gt;E41,1,0)</f>
        <v>0</v>
      </c>
      <c r="AK41" s="110">
        <f>IF(J41&gt;H41,1,0)</f>
        <v>0</v>
      </c>
      <c r="AL41" s="110">
        <f>IF(K41+M41&gt;0,IF(M41&gt;K41,1,0),0)</f>
        <v>0</v>
      </c>
    </row>
    <row r="42" spans="2:22" ht="24.75" customHeight="1">
      <c r="B42" s="487"/>
      <c r="C42" s="350" t="s">
        <v>148</v>
      </c>
      <c r="D42" s="351" t="s">
        <v>167</v>
      </c>
      <c r="E42" s="367"/>
      <c r="F42" s="361"/>
      <c r="G42" s="362"/>
      <c r="H42" s="368"/>
      <c r="I42" s="361"/>
      <c r="J42" s="362"/>
      <c r="K42" s="462"/>
      <c r="L42" s="464"/>
      <c r="M42" s="456"/>
      <c r="N42" s="483"/>
      <c r="O42" s="485"/>
      <c r="P42" s="489"/>
      <c r="Q42" s="483"/>
      <c r="R42" s="485"/>
      <c r="S42" s="489"/>
      <c r="T42" s="493"/>
      <c r="U42" s="491"/>
      <c r="V42" s="111"/>
    </row>
    <row r="43" spans="2:22" ht="24.75" customHeight="1">
      <c r="B43" s="112"/>
      <c r="C43" s="113" t="s">
        <v>59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38</v>
      </c>
      <c r="O43" s="105" t="s">
        <v>17</v>
      </c>
      <c r="P43" s="116">
        <f>SUM(P39:P42)</f>
        <v>15</v>
      </c>
      <c r="Q43" s="132">
        <f>SUM(Q39:Q42)</f>
        <v>6</v>
      </c>
      <c r="R43" s="134" t="s">
        <v>17</v>
      </c>
      <c r="S43" s="133">
        <f>SUM(S39:S42)</f>
        <v>0</v>
      </c>
      <c r="T43" s="107">
        <f>SUM(T39:T42)</f>
        <v>3</v>
      </c>
      <c r="U43" s="108">
        <f>SUM(U39:U42)</f>
        <v>0</v>
      </c>
      <c r="V43" s="95"/>
    </row>
    <row r="44" spans="2:22" ht="24.75" customHeight="1">
      <c r="B44" s="112"/>
      <c r="C44" s="6" t="s">
        <v>60</v>
      </c>
      <c r="D44" s="118" t="str">
        <f>IF(T43&gt;U43,D34,IF(U43&gt;T43,D35,IF(U43+T43=0," ","CHYBA ZADÁNÍ")))</f>
        <v>Krmelín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61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46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48</v>
      </c>
      <c r="U46" s="122"/>
    </row>
    <row r="47" spans="3:21" ht="15">
      <c r="C47" s="128" t="s">
        <v>62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477" t="s">
        <v>35</v>
      </c>
      <c r="Q53" s="477"/>
      <c r="R53" s="78"/>
      <c r="S53" s="78"/>
      <c r="T53" s="478">
        <f>T3</f>
        <v>2016</v>
      </c>
      <c r="U53" s="478"/>
      <c r="X53" s="79" t="s">
        <v>0</v>
      </c>
    </row>
    <row r="54" spans="3:32" ht="18.75">
      <c r="C54" s="80" t="s">
        <v>36</v>
      </c>
      <c r="D54" s="125"/>
      <c r="N54" s="82">
        <v>5</v>
      </c>
      <c r="P54" s="479" t="str">
        <f>IF(N54=1,P56,IF(N54=2,P57,IF(N54=3,P58,IF(N54=4,P59,IF(N54=5,P60," ")))))</f>
        <v>VETERÁNI   II.</v>
      </c>
      <c r="Q54" s="480"/>
      <c r="R54" s="480"/>
      <c r="S54" s="480"/>
      <c r="T54" s="480"/>
      <c r="U54" s="481"/>
      <c r="W54" s="83" t="s">
        <v>1</v>
      </c>
      <c r="X54" s="80" t="s">
        <v>2</v>
      </c>
      <c r="AA54" s="1" t="s">
        <v>37</v>
      </c>
      <c r="AB54" s="52" t="s">
        <v>83</v>
      </c>
      <c r="AC54" s="52" t="s">
        <v>84</v>
      </c>
      <c r="AD54" s="1" t="s">
        <v>38</v>
      </c>
      <c r="AE54" s="1" t="s">
        <v>39</v>
      </c>
      <c r="AF54" s="1" t="s">
        <v>40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41</v>
      </c>
      <c r="D56" s="126" t="s">
        <v>135</v>
      </c>
      <c r="E56" s="87"/>
      <c r="F56" s="87"/>
      <c r="N56" s="88">
        <v>1</v>
      </c>
      <c r="P56" s="470" t="s">
        <v>42</v>
      </c>
      <c r="Q56" s="470"/>
      <c r="R56" s="470"/>
      <c r="S56" s="470"/>
      <c r="T56" s="470"/>
      <c r="U56" s="470"/>
      <c r="W56" s="89">
        <v>1</v>
      </c>
      <c r="X56" s="90" t="str">
        <f aca="true" t="shared" si="4" ref="X56:X63">IF($N$29=1,AA56,IF($N$29=2,AB56,IF($N$29=3,AC56,IF($N$29=4,AD56,IF($N$29=5,AE56," ")))))</f>
        <v>Výškovice  B</v>
      </c>
      <c r="AA56" s="1">
        <f aca="true" t="shared" si="5" ref="AA56:AE61">AA31</f>
        <v>0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 t="str">
        <f t="shared" si="5"/>
        <v>Výškovice  B</v>
      </c>
      <c r="AF56" s="1">
        <f aca="true" t="shared" si="6" ref="AF56:AF61">AF31</f>
        <v>0</v>
      </c>
    </row>
    <row r="57" spans="3:32" ht="15" customHeight="1">
      <c r="C57" s="80" t="s">
        <v>44</v>
      </c>
      <c r="D57" s="174">
        <v>42506</v>
      </c>
      <c r="E57" s="91"/>
      <c r="F57" s="91"/>
      <c r="N57" s="88">
        <v>2</v>
      </c>
      <c r="P57" s="469" t="s">
        <v>108</v>
      </c>
      <c r="Q57" s="470"/>
      <c r="R57" s="470"/>
      <c r="S57" s="470"/>
      <c r="T57" s="470"/>
      <c r="U57" s="470"/>
      <c r="W57" s="89">
        <v>2</v>
      </c>
      <c r="X57" s="90" t="str">
        <f t="shared" si="4"/>
        <v>Poruba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 t="str">
        <f t="shared" si="5"/>
        <v>Poruba</v>
      </c>
      <c r="AF57" s="1">
        <f t="shared" si="6"/>
        <v>0</v>
      </c>
    </row>
    <row r="58" spans="3:32" ht="15" customHeight="1">
      <c r="C58" s="80"/>
      <c r="N58" s="88">
        <v>3</v>
      </c>
      <c r="P58" s="469" t="s">
        <v>107</v>
      </c>
      <c r="Q58" s="470"/>
      <c r="R58" s="470"/>
      <c r="S58" s="470"/>
      <c r="T58" s="470"/>
      <c r="U58" s="470"/>
      <c r="W58" s="89">
        <v>3</v>
      </c>
      <c r="X58" s="90" t="str">
        <f t="shared" si="4"/>
        <v>Trnávka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 t="str">
        <f t="shared" si="5"/>
        <v>Trnávka</v>
      </c>
      <c r="AF58" s="1">
        <f t="shared" si="6"/>
        <v>0</v>
      </c>
    </row>
    <row r="59" spans="2:32" ht="18.75">
      <c r="B59" s="92">
        <v>1</v>
      </c>
      <c r="C59" s="76" t="s">
        <v>46</v>
      </c>
      <c r="D59" s="497" t="str">
        <f>IF(B59=1,X56,IF(B59=2,X57,IF(B59=3,X58,IF(B59=4,X59,IF(B59=5,X60,IF(B59=6,X61,IF(B59=7,X62,IF(B59=8,X63," "))))))))</f>
        <v>Výškovice  B</v>
      </c>
      <c r="E59" s="498"/>
      <c r="F59" s="498"/>
      <c r="G59" s="498"/>
      <c r="H59" s="498"/>
      <c r="I59" s="499"/>
      <c r="N59" s="88">
        <v>4</v>
      </c>
      <c r="P59" s="474" t="s">
        <v>45</v>
      </c>
      <c r="Q59" s="474"/>
      <c r="R59" s="474"/>
      <c r="S59" s="474"/>
      <c r="T59" s="474"/>
      <c r="U59" s="474"/>
      <c r="W59" s="89">
        <v>4</v>
      </c>
      <c r="X59" s="90" t="str">
        <f t="shared" si="4"/>
        <v>Štramberk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 t="str">
        <f t="shared" si="5"/>
        <v>Štramberk</v>
      </c>
      <c r="AF59" s="1">
        <f t="shared" si="6"/>
        <v>0</v>
      </c>
    </row>
    <row r="60" spans="2:32" ht="18.75">
      <c r="B60" s="92">
        <v>2</v>
      </c>
      <c r="C60" s="76" t="s">
        <v>48</v>
      </c>
      <c r="D60" s="494" t="str">
        <f>IF(B60=1,X56,IF(B60=2,X57,IF(B60=3,X58,IF(B60=4,X59,IF(B60=5,X60,IF(B60=6,X61,IF(B60=7,X62,IF(B60=8,X63," "))))))))</f>
        <v>Poruba</v>
      </c>
      <c r="E60" s="495"/>
      <c r="F60" s="495"/>
      <c r="G60" s="495"/>
      <c r="H60" s="495"/>
      <c r="I60" s="496"/>
      <c r="N60" s="88">
        <v>5</v>
      </c>
      <c r="P60" s="474" t="s">
        <v>47</v>
      </c>
      <c r="Q60" s="474"/>
      <c r="R60" s="474"/>
      <c r="S60" s="474"/>
      <c r="T60" s="474"/>
      <c r="U60" s="474"/>
      <c r="W60" s="89">
        <v>5</v>
      </c>
      <c r="X60" s="90" t="str">
        <f t="shared" si="4"/>
        <v>Krmelín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 t="str">
        <f t="shared" si="5"/>
        <v>Krmelín</v>
      </c>
      <c r="AF60" s="1">
        <f t="shared" si="6"/>
        <v>0</v>
      </c>
    </row>
    <row r="61" spans="14:32" ht="15">
      <c r="N61" s="88">
        <v>6</v>
      </c>
      <c r="P61" s="474" t="s">
        <v>49</v>
      </c>
      <c r="Q61" s="474"/>
      <c r="R61" s="474"/>
      <c r="S61" s="474"/>
      <c r="T61" s="474"/>
      <c r="U61" s="474"/>
      <c r="W61" s="89">
        <v>6</v>
      </c>
      <c r="X61" s="90" t="str">
        <f t="shared" si="4"/>
        <v>VOLNÝ  LOS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 t="str">
        <f t="shared" si="5"/>
        <v>VOLNÝ  LOS</v>
      </c>
      <c r="AF61" s="1">
        <f t="shared" si="6"/>
        <v>0</v>
      </c>
    </row>
    <row r="62" spans="3:24" ht="15">
      <c r="C62" s="93" t="s">
        <v>50</v>
      </c>
      <c r="D62" s="94"/>
      <c r="E62" s="475" t="s">
        <v>51</v>
      </c>
      <c r="F62" s="476"/>
      <c r="G62" s="476"/>
      <c r="H62" s="476"/>
      <c r="I62" s="476"/>
      <c r="J62" s="476"/>
      <c r="K62" s="476"/>
      <c r="L62" s="476"/>
      <c r="M62" s="476"/>
      <c r="N62" s="476" t="s">
        <v>52</v>
      </c>
      <c r="O62" s="476"/>
      <c r="P62" s="476"/>
      <c r="Q62" s="476"/>
      <c r="R62" s="476"/>
      <c r="S62" s="476"/>
      <c r="T62" s="476"/>
      <c r="U62" s="476"/>
      <c r="V62" s="95"/>
      <c r="W62" s="89">
        <v>7</v>
      </c>
      <c r="X62" s="90">
        <f t="shared" si="4"/>
        <v>0</v>
      </c>
    </row>
    <row r="63" spans="2:38" ht="15">
      <c r="B63" s="97"/>
      <c r="C63" s="98" t="s">
        <v>7</v>
      </c>
      <c r="D63" s="99" t="s">
        <v>8</v>
      </c>
      <c r="E63" s="465" t="s">
        <v>53</v>
      </c>
      <c r="F63" s="466"/>
      <c r="G63" s="467"/>
      <c r="H63" s="468" t="s">
        <v>54</v>
      </c>
      <c r="I63" s="466"/>
      <c r="J63" s="467" t="s">
        <v>54</v>
      </c>
      <c r="K63" s="468" t="s">
        <v>55</v>
      </c>
      <c r="L63" s="466"/>
      <c r="M63" s="466" t="s">
        <v>55</v>
      </c>
      <c r="N63" s="468" t="s">
        <v>56</v>
      </c>
      <c r="O63" s="466"/>
      <c r="P63" s="467"/>
      <c r="Q63" s="468" t="s">
        <v>57</v>
      </c>
      <c r="R63" s="466"/>
      <c r="S63" s="467"/>
      <c r="T63" s="100" t="s">
        <v>58</v>
      </c>
      <c r="U63" s="101"/>
      <c r="V63" s="102"/>
      <c r="W63" s="89">
        <v>8</v>
      </c>
      <c r="X63" s="90">
        <f t="shared" si="4"/>
        <v>0</v>
      </c>
      <c r="AG63" s="7" t="s">
        <v>53</v>
      </c>
      <c r="AH63" s="7" t="s">
        <v>54</v>
      </c>
      <c r="AI63" s="7" t="s">
        <v>55</v>
      </c>
      <c r="AJ63" s="7" t="s">
        <v>53</v>
      </c>
      <c r="AK63" s="7" t="s">
        <v>54</v>
      </c>
      <c r="AL63" s="7" t="s">
        <v>55</v>
      </c>
    </row>
    <row r="64" spans="2:38" ht="30" customHeight="1">
      <c r="B64" s="103" t="s">
        <v>53</v>
      </c>
      <c r="C64" s="340" t="s">
        <v>120</v>
      </c>
      <c r="D64" s="341" t="s">
        <v>101</v>
      </c>
      <c r="E64" s="342">
        <v>6</v>
      </c>
      <c r="F64" s="343" t="s">
        <v>17</v>
      </c>
      <c r="G64" s="344">
        <v>3</v>
      </c>
      <c r="H64" s="345">
        <v>6</v>
      </c>
      <c r="I64" s="343" t="s">
        <v>17</v>
      </c>
      <c r="J64" s="344">
        <v>2</v>
      </c>
      <c r="K64" s="346"/>
      <c r="L64" s="347" t="s">
        <v>17</v>
      </c>
      <c r="M64" s="348"/>
      <c r="N64" s="104">
        <f>E64+H64+K64</f>
        <v>12</v>
      </c>
      <c r="O64" s="105" t="s">
        <v>17</v>
      </c>
      <c r="P64" s="106">
        <f>G64+J64+M64</f>
        <v>5</v>
      </c>
      <c r="Q64" s="104">
        <f>SUM(AG64:AI64)</f>
        <v>2</v>
      </c>
      <c r="R64" s="105" t="s">
        <v>17</v>
      </c>
      <c r="S64" s="106">
        <f>SUM(AJ64:AL64)</f>
        <v>0</v>
      </c>
      <c r="T64" s="107">
        <f>IF(Q64&gt;S64,1,0)</f>
        <v>1</v>
      </c>
      <c r="U64" s="108">
        <f>IF(S64&gt;Q64,1,0)</f>
        <v>0</v>
      </c>
      <c r="V64" s="95"/>
      <c r="X64" s="109"/>
      <c r="AG64" s="110">
        <f>IF(E64&gt;G64,1,0)</f>
        <v>1</v>
      </c>
      <c r="AH64" s="110">
        <f>IF(H64&gt;J64,1,0)</f>
        <v>1</v>
      </c>
      <c r="AI64" s="110">
        <f>IF(K64+M64&gt;0,IF(K64&gt;M64,1,0),0)</f>
        <v>0</v>
      </c>
      <c r="AJ64" s="110">
        <f>IF(G64&gt;E64,1,0)</f>
        <v>0</v>
      </c>
      <c r="AK64" s="110">
        <f>IF(J64&gt;H64,1,0)</f>
        <v>0</v>
      </c>
      <c r="AL64" s="110">
        <f>IF(K64+M64&gt;0,IF(M64&gt;K64,1,0),0)</f>
        <v>0</v>
      </c>
    </row>
    <row r="65" spans="2:38" ht="21.75" customHeight="1">
      <c r="B65" s="103" t="s">
        <v>54</v>
      </c>
      <c r="C65" s="349" t="s">
        <v>136</v>
      </c>
      <c r="D65" s="340" t="s">
        <v>103</v>
      </c>
      <c r="E65" s="342">
        <v>6</v>
      </c>
      <c r="F65" s="343" t="s">
        <v>17</v>
      </c>
      <c r="G65" s="344">
        <v>3</v>
      </c>
      <c r="H65" s="345">
        <v>6</v>
      </c>
      <c r="I65" s="343" t="s">
        <v>17</v>
      </c>
      <c r="J65" s="344">
        <v>1</v>
      </c>
      <c r="K65" s="346"/>
      <c r="L65" s="347" t="s">
        <v>17</v>
      </c>
      <c r="M65" s="348"/>
      <c r="N65" s="104">
        <f>E65+H65+K65</f>
        <v>12</v>
      </c>
      <c r="O65" s="105" t="s">
        <v>17</v>
      </c>
      <c r="P65" s="106">
        <f>G65+J65+M65</f>
        <v>4</v>
      </c>
      <c r="Q65" s="104">
        <f>SUM(AG65:AI65)</f>
        <v>2</v>
      </c>
      <c r="R65" s="105" t="s">
        <v>17</v>
      </c>
      <c r="S65" s="106">
        <f>SUM(AJ65:AL65)</f>
        <v>0</v>
      </c>
      <c r="T65" s="107">
        <f>IF(Q65&gt;S65,1,0)</f>
        <v>1</v>
      </c>
      <c r="U65" s="108">
        <f>IF(S65&gt;Q65,1,0)</f>
        <v>0</v>
      </c>
      <c r="V65" s="95"/>
      <c r="AG65" s="110">
        <f>IF(E65&gt;G65,1,0)</f>
        <v>1</v>
      </c>
      <c r="AH65" s="110">
        <f>IF(H65&gt;J65,1,0)</f>
        <v>1</v>
      </c>
      <c r="AI65" s="110">
        <f>IF(K65+M65&gt;0,IF(K65&gt;M65,1,0),0)</f>
        <v>0</v>
      </c>
      <c r="AJ65" s="110">
        <f>IF(G65&gt;E65,1,0)</f>
        <v>0</v>
      </c>
      <c r="AK65" s="110">
        <f>IF(J65&gt;H65,1,0)</f>
        <v>0</v>
      </c>
      <c r="AL65" s="110">
        <f>IF(K65+M65&gt;0,IF(M65&gt;K65,1,0),0)</f>
        <v>0</v>
      </c>
    </row>
    <row r="66" spans="2:38" ht="23.25" customHeight="1">
      <c r="B66" s="486" t="s">
        <v>55</v>
      </c>
      <c r="C66" s="349" t="s">
        <v>136</v>
      </c>
      <c r="D66" s="341" t="s">
        <v>100</v>
      </c>
      <c r="E66" s="457">
        <v>6</v>
      </c>
      <c r="F66" s="458" t="s">
        <v>17</v>
      </c>
      <c r="G66" s="459">
        <v>1</v>
      </c>
      <c r="H66" s="460">
        <v>7</v>
      </c>
      <c r="I66" s="458" t="s">
        <v>17</v>
      </c>
      <c r="J66" s="459">
        <v>6</v>
      </c>
      <c r="K66" s="461"/>
      <c r="L66" s="463" t="s">
        <v>17</v>
      </c>
      <c r="M66" s="455"/>
      <c r="N66" s="482">
        <f>E66+H66+K66</f>
        <v>13</v>
      </c>
      <c r="O66" s="484" t="s">
        <v>17</v>
      </c>
      <c r="P66" s="488">
        <f>G66+J66+M66</f>
        <v>7</v>
      </c>
      <c r="Q66" s="482">
        <f>SUM(AG66:AI66)</f>
        <v>2</v>
      </c>
      <c r="R66" s="484" t="s">
        <v>17</v>
      </c>
      <c r="S66" s="488">
        <f>SUM(AJ66:AL66)</f>
        <v>0</v>
      </c>
      <c r="T66" s="492">
        <f>IF(Q66&gt;S66,1,0)</f>
        <v>1</v>
      </c>
      <c r="U66" s="490">
        <f>IF(S66&gt;Q66,1,0)</f>
        <v>0</v>
      </c>
      <c r="V66" s="111"/>
      <c r="AG66" s="110">
        <f>IF(E66&gt;G66,1,0)</f>
        <v>1</v>
      </c>
      <c r="AH66" s="110">
        <f>IF(H66&gt;J66,1,0)</f>
        <v>1</v>
      </c>
      <c r="AI66" s="110">
        <f>IF(K66+M66&gt;0,IF(K66&gt;M66,1,0),0)</f>
        <v>0</v>
      </c>
      <c r="AJ66" s="110">
        <f>IF(G66&gt;E66,1,0)</f>
        <v>0</v>
      </c>
      <c r="AK66" s="110">
        <f>IF(J66&gt;H66,1,0)</f>
        <v>0</v>
      </c>
      <c r="AL66" s="110">
        <f>IF(K66+M66&gt;0,IF(M66&gt;K66,1,0),0)</f>
        <v>0</v>
      </c>
    </row>
    <row r="67" spans="2:22" ht="27" customHeight="1">
      <c r="B67" s="487"/>
      <c r="C67" s="350" t="s">
        <v>121</v>
      </c>
      <c r="D67" s="351" t="s">
        <v>103</v>
      </c>
      <c r="E67" s="457"/>
      <c r="F67" s="458"/>
      <c r="G67" s="459"/>
      <c r="H67" s="460"/>
      <c r="I67" s="458"/>
      <c r="J67" s="459"/>
      <c r="K67" s="462"/>
      <c r="L67" s="464"/>
      <c r="M67" s="456"/>
      <c r="N67" s="483"/>
      <c r="O67" s="485"/>
      <c r="P67" s="489"/>
      <c r="Q67" s="483"/>
      <c r="R67" s="485"/>
      <c r="S67" s="489"/>
      <c r="T67" s="493"/>
      <c r="U67" s="491"/>
      <c r="V67" s="111"/>
    </row>
    <row r="68" spans="2:22" ht="15.75">
      <c r="B68" s="112"/>
      <c r="C68" s="113" t="s">
        <v>59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37</v>
      </c>
      <c r="O68" s="105" t="s">
        <v>17</v>
      </c>
      <c r="P68" s="116">
        <f>SUM(P64:P67)</f>
        <v>16</v>
      </c>
      <c r="Q68" s="132">
        <f>SUM(Q64:Q67)</f>
        <v>6</v>
      </c>
      <c r="R68" s="134" t="s">
        <v>17</v>
      </c>
      <c r="S68" s="133">
        <f>SUM(S64:S67)</f>
        <v>0</v>
      </c>
      <c r="T68" s="107">
        <f>SUM(T64:T67)</f>
        <v>3</v>
      </c>
      <c r="U68" s="108">
        <f>SUM(U64:U67)</f>
        <v>0</v>
      </c>
      <c r="V68" s="95"/>
    </row>
    <row r="69" spans="2:22" ht="15">
      <c r="B69" s="112"/>
      <c r="C69" s="6" t="s">
        <v>60</v>
      </c>
      <c r="D69" s="118" t="str">
        <f>IF(T68&gt;U68,D59,IF(U68&gt;T68,D60,IF(U68+T68=0," ","CHYBA ZADÁNÍ")))</f>
        <v>Výškovice  B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</row>
    <row r="70" spans="2:22" ht="15">
      <c r="B70" s="112"/>
      <c r="C70" s="6" t="s">
        <v>61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46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48</v>
      </c>
      <c r="U71" s="122"/>
    </row>
    <row r="72" spans="3:21" ht="15">
      <c r="C72" s="128" t="s">
        <v>62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102">
    <mergeCell ref="N66:N67"/>
    <mergeCell ref="N62:U62"/>
    <mergeCell ref="P61:U61"/>
    <mergeCell ref="B66:B67"/>
    <mergeCell ref="U66:U67"/>
    <mergeCell ref="O66:O67"/>
    <mergeCell ref="P66:P67"/>
    <mergeCell ref="Q66:Q67"/>
    <mergeCell ref="R66:R67"/>
    <mergeCell ref="S66:S67"/>
    <mergeCell ref="T66:T67"/>
    <mergeCell ref="P53:Q53"/>
    <mergeCell ref="T53:U53"/>
    <mergeCell ref="H63:J63"/>
    <mergeCell ref="K63:M63"/>
    <mergeCell ref="N63:P63"/>
    <mergeCell ref="D60:I60"/>
    <mergeCell ref="P60:U60"/>
    <mergeCell ref="E62:M62"/>
    <mergeCell ref="Q63:S63"/>
    <mergeCell ref="E63:G63"/>
    <mergeCell ref="R41:R42"/>
    <mergeCell ref="S41:S42"/>
    <mergeCell ref="D59:I59"/>
    <mergeCell ref="P59:U59"/>
    <mergeCell ref="T41:T42"/>
    <mergeCell ref="P56:U56"/>
    <mergeCell ref="P57:U57"/>
    <mergeCell ref="P58:U58"/>
    <mergeCell ref="P54:U54"/>
    <mergeCell ref="Q41:Q42"/>
    <mergeCell ref="B41:B42"/>
    <mergeCell ref="N41:N42"/>
    <mergeCell ref="O41:O42"/>
    <mergeCell ref="P41:P42"/>
    <mergeCell ref="K41:K42"/>
    <mergeCell ref="L41:L42"/>
    <mergeCell ref="M41:M42"/>
    <mergeCell ref="U41:U42"/>
    <mergeCell ref="D34:I34"/>
    <mergeCell ref="P34:U34"/>
    <mergeCell ref="E38:G38"/>
    <mergeCell ref="H38:J38"/>
    <mergeCell ref="K38:M38"/>
    <mergeCell ref="N38:P38"/>
    <mergeCell ref="D35:I35"/>
    <mergeCell ref="P35:U35"/>
    <mergeCell ref="E37:M37"/>
    <mergeCell ref="Q38:S38"/>
    <mergeCell ref="P31:U31"/>
    <mergeCell ref="P32:U32"/>
    <mergeCell ref="P33:U33"/>
    <mergeCell ref="N37:U37"/>
    <mergeCell ref="P36:U36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T28:U28"/>
    <mergeCell ref="Q13:S13"/>
    <mergeCell ref="N13:P13"/>
    <mergeCell ref="N16:N17"/>
    <mergeCell ref="O16:O17"/>
    <mergeCell ref="N12:U12"/>
    <mergeCell ref="P11:U11"/>
    <mergeCell ref="P3:Q3"/>
    <mergeCell ref="T3:U3"/>
    <mergeCell ref="P4:U4"/>
    <mergeCell ref="P6:U6"/>
    <mergeCell ref="E13:G13"/>
    <mergeCell ref="H13:J13"/>
    <mergeCell ref="K13:M13"/>
    <mergeCell ref="P7:U7"/>
    <mergeCell ref="P8:U8"/>
    <mergeCell ref="D9:I9"/>
    <mergeCell ref="P9:U9"/>
    <mergeCell ref="D10:I10"/>
    <mergeCell ref="P10:U10"/>
    <mergeCell ref="E12:M12"/>
    <mergeCell ref="E66:E67"/>
    <mergeCell ref="F66:F67"/>
    <mergeCell ref="G66:G67"/>
    <mergeCell ref="H66:H67"/>
    <mergeCell ref="M66:M67"/>
    <mergeCell ref="I66:I67"/>
    <mergeCell ref="J66:J67"/>
    <mergeCell ref="K66:K67"/>
    <mergeCell ref="L66:L67"/>
    <mergeCell ref="E16:E17"/>
    <mergeCell ref="F16:F17"/>
    <mergeCell ref="G16:G17"/>
    <mergeCell ref="H16:H17"/>
    <mergeCell ref="M16:M17"/>
    <mergeCell ref="I16:I17"/>
    <mergeCell ref="J16:J17"/>
    <mergeCell ref="K16:K17"/>
    <mergeCell ref="L16:L17"/>
  </mergeCells>
  <conditionalFormatting sqref="X31:X38 X56:X63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87"/>
  <sheetViews>
    <sheetView zoomScale="75" zoomScaleNormal="75" zoomScalePageLayoutView="0" workbookViewId="0" topLeftCell="A27">
      <selection activeCell="Y64" sqref="Y64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477" t="s">
        <v>35</v>
      </c>
      <c r="Q3" s="477"/>
      <c r="R3" s="78"/>
      <c r="S3" s="78"/>
      <c r="T3" s="478">
        <f>'Utkání-výsledky'!K2</f>
        <v>2016</v>
      </c>
      <c r="U3" s="478"/>
      <c r="X3" s="79" t="s">
        <v>0</v>
      </c>
    </row>
    <row r="4" spans="3:32" ht="18.75">
      <c r="C4" s="80" t="s">
        <v>36</v>
      </c>
      <c r="D4" s="81"/>
      <c r="N4" s="82">
        <v>5</v>
      </c>
      <c r="P4" s="479" t="str">
        <f>IF(N4=1,P6,IF(N4=2,P7,IF(N4=3,P8,IF(N4=4,P9,IF(N4=5,P10," ")))))</f>
        <v>VETERÁNI   II.</v>
      </c>
      <c r="Q4" s="480"/>
      <c r="R4" s="480"/>
      <c r="S4" s="480"/>
      <c r="T4" s="480"/>
      <c r="U4" s="481"/>
      <c r="W4" s="83" t="s">
        <v>1</v>
      </c>
      <c r="X4" s="84" t="s">
        <v>2</v>
      </c>
      <c r="AA4" s="1" t="s">
        <v>37</v>
      </c>
      <c r="AB4" s="52" t="s">
        <v>106</v>
      </c>
      <c r="AC4" s="52" t="s">
        <v>107</v>
      </c>
      <c r="AD4" s="1" t="s">
        <v>38</v>
      </c>
      <c r="AE4" s="1" t="s">
        <v>39</v>
      </c>
      <c r="AF4" s="1" t="s">
        <v>40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1" ht="14.25" customHeight="1">
      <c r="C6" s="80" t="s">
        <v>41</v>
      </c>
      <c r="D6" s="126"/>
      <c r="E6" s="87"/>
      <c r="F6" s="87"/>
      <c r="N6" s="88">
        <v>1</v>
      </c>
      <c r="P6" s="470" t="s">
        <v>42</v>
      </c>
      <c r="Q6" s="470"/>
      <c r="R6" s="470"/>
      <c r="S6" s="470"/>
      <c r="T6" s="470"/>
      <c r="U6" s="470"/>
      <c r="W6" s="89">
        <v>1</v>
      </c>
      <c r="X6" s="90" t="str">
        <f>IF($N$4=1,AA6,IF($N$4=2,AB6,IF($N$4=3,AC6,IF($N$4=4,AD6,IF($N$4=5,AE6,IF($N$4=6,AF6," "))))))</f>
        <v>Výškovice  B</v>
      </c>
      <c r="AA6" s="1">
        <f>'1.'!AA6</f>
        <v>0</v>
      </c>
      <c r="AB6" s="258"/>
      <c r="AD6" s="1">
        <f>'1.'!AD6</f>
        <v>0</v>
      </c>
      <c r="AE6" s="1" t="str">
        <f>'Utkání-výsledky'!N5</f>
        <v>Výškovice  B</v>
      </c>
    </row>
    <row r="7" spans="3:31" ht="16.5" customHeight="1">
      <c r="C7" s="80" t="s">
        <v>44</v>
      </c>
      <c r="D7" s="174"/>
      <c r="E7" s="91"/>
      <c r="F7" s="91"/>
      <c r="N7" s="88">
        <v>2</v>
      </c>
      <c r="P7" s="469" t="s">
        <v>108</v>
      </c>
      <c r="Q7" s="470"/>
      <c r="R7" s="470"/>
      <c r="S7" s="470"/>
      <c r="T7" s="470"/>
      <c r="U7" s="470"/>
      <c r="W7" s="89">
        <v>2</v>
      </c>
      <c r="X7" s="90" t="str">
        <f aca="true" t="shared" si="0" ref="X7:X13">IF($N$4=1,AA7,IF($N$4=2,AB7,IF($N$4=3,AC7,IF($N$4=4,AD7,IF($N$4=5,AE7,IF($N$4=6,AF7," "))))))</f>
        <v>Poruba</v>
      </c>
      <c r="AA7" s="1">
        <f>'1.'!AA7</f>
        <v>0</v>
      </c>
      <c r="AB7" s="258"/>
      <c r="AD7" s="1">
        <f>'1.'!AD7</f>
        <v>0</v>
      </c>
      <c r="AE7" s="1" t="str">
        <f>'Utkání-výsledky'!N6</f>
        <v>Poruba</v>
      </c>
    </row>
    <row r="8" spans="3:31" ht="15" customHeight="1">
      <c r="C8" s="80"/>
      <c r="N8" s="88">
        <v>3</v>
      </c>
      <c r="P8" s="469" t="s">
        <v>107</v>
      </c>
      <c r="Q8" s="470"/>
      <c r="R8" s="470"/>
      <c r="S8" s="470"/>
      <c r="T8" s="470"/>
      <c r="U8" s="470"/>
      <c r="W8" s="89">
        <v>3</v>
      </c>
      <c r="X8" s="90" t="str">
        <f t="shared" si="0"/>
        <v>Trnávka</v>
      </c>
      <c r="AA8" s="1">
        <f>'1.'!AA8</f>
        <v>0</v>
      </c>
      <c r="AB8" s="258"/>
      <c r="AD8" s="1">
        <f>'1.'!AD8</f>
        <v>0</v>
      </c>
      <c r="AE8" s="1" t="str">
        <f>'Utkání-výsledky'!N7</f>
        <v>Trnávka</v>
      </c>
    </row>
    <row r="9" spans="2:31" ht="18.75">
      <c r="B9" s="92">
        <v>2</v>
      </c>
      <c r="C9" s="76" t="s">
        <v>46</v>
      </c>
      <c r="D9" s="471" t="str">
        <f>IF(B9=1,X6,IF(B9=2,X7,IF(B9=3,X8,IF(B9=4,X9,IF(B9=5,X10,IF(B9=6,X11,IF(B9=7,X12,IF(B9=8,X13," "))))))))</f>
        <v>Poruba</v>
      </c>
      <c r="E9" s="472"/>
      <c r="F9" s="472"/>
      <c r="G9" s="472"/>
      <c r="H9" s="472"/>
      <c r="I9" s="473"/>
      <c r="N9" s="88">
        <v>4</v>
      </c>
      <c r="P9" s="474" t="s">
        <v>45</v>
      </c>
      <c r="Q9" s="474"/>
      <c r="R9" s="474"/>
      <c r="S9" s="474"/>
      <c r="T9" s="474"/>
      <c r="U9" s="474"/>
      <c r="W9" s="89">
        <v>4</v>
      </c>
      <c r="X9" s="90" t="str">
        <f t="shared" si="0"/>
        <v>Štramberk</v>
      </c>
      <c r="AA9" s="1">
        <f>'1.'!AA9</f>
        <v>0</v>
      </c>
      <c r="AB9" s="258"/>
      <c r="AD9" s="1">
        <f>'1.'!AD9</f>
        <v>0</v>
      </c>
      <c r="AE9" s="1" t="str">
        <f>'Utkání-výsledky'!N8</f>
        <v>Štramberk</v>
      </c>
    </row>
    <row r="10" spans="2:31" ht="19.5" customHeight="1">
      <c r="B10" s="92">
        <v>6</v>
      </c>
      <c r="C10" s="76" t="s">
        <v>48</v>
      </c>
      <c r="D10" s="471" t="str">
        <f>IF(B10=1,X6,IF(B10=2,X7,IF(B10=3,X8,IF(B10=4,X9,IF(B10=5,X10,IF(B10=6,X11,IF(B10=7,X12,IF(B10=8,X13," "))))))))</f>
        <v>VOLNÝ  LOS</v>
      </c>
      <c r="E10" s="472"/>
      <c r="F10" s="472"/>
      <c r="G10" s="472"/>
      <c r="H10" s="472"/>
      <c r="I10" s="473"/>
      <c r="N10" s="88">
        <v>5</v>
      </c>
      <c r="P10" s="474" t="s">
        <v>47</v>
      </c>
      <c r="Q10" s="474"/>
      <c r="R10" s="474"/>
      <c r="S10" s="474"/>
      <c r="T10" s="474"/>
      <c r="U10" s="474"/>
      <c r="W10" s="89">
        <v>5</v>
      </c>
      <c r="X10" s="90" t="str">
        <f t="shared" si="0"/>
        <v>Krmelín</v>
      </c>
      <c r="AA10" s="1">
        <f>'1.'!AA10</f>
        <v>0</v>
      </c>
      <c r="AB10" s="258"/>
      <c r="AD10" s="1">
        <f>'1.'!AD10</f>
        <v>0</v>
      </c>
      <c r="AE10" s="1" t="str">
        <f>'Utkání-výsledky'!N9</f>
        <v>Krmelín</v>
      </c>
    </row>
    <row r="11" spans="14:31" ht="15.75" customHeight="1">
      <c r="N11" s="88">
        <v>6</v>
      </c>
      <c r="P11" s="474" t="s">
        <v>49</v>
      </c>
      <c r="Q11" s="474"/>
      <c r="R11" s="474"/>
      <c r="S11" s="474"/>
      <c r="T11" s="474"/>
      <c r="U11" s="474"/>
      <c r="W11" s="89">
        <v>6</v>
      </c>
      <c r="X11" s="90" t="str">
        <f t="shared" si="0"/>
        <v>VOLNÝ  LOS</v>
      </c>
      <c r="AA11" s="1">
        <f>'1.'!AA11</f>
        <v>0</v>
      </c>
      <c r="AB11" s="258"/>
      <c r="AD11" s="1">
        <f>'1.'!AD11</f>
        <v>0</v>
      </c>
      <c r="AE11" s="1" t="str">
        <f>'Utkání-výsledky'!N10</f>
        <v>VOLNÝ  LOS</v>
      </c>
    </row>
    <row r="12" spans="3:38" ht="15">
      <c r="C12" s="93" t="s">
        <v>50</v>
      </c>
      <c r="D12" s="94"/>
      <c r="E12" s="475" t="s">
        <v>51</v>
      </c>
      <c r="F12" s="476"/>
      <c r="G12" s="476"/>
      <c r="H12" s="476"/>
      <c r="I12" s="476"/>
      <c r="J12" s="476"/>
      <c r="K12" s="476"/>
      <c r="L12" s="476"/>
      <c r="M12" s="476"/>
      <c r="N12" s="476" t="s">
        <v>52</v>
      </c>
      <c r="O12" s="476"/>
      <c r="P12" s="476"/>
      <c r="Q12" s="476"/>
      <c r="R12" s="476"/>
      <c r="S12" s="476"/>
      <c r="T12" s="476"/>
      <c r="U12" s="476"/>
      <c r="V12" s="95"/>
      <c r="W12" s="89">
        <v>7</v>
      </c>
      <c r="X12" s="90">
        <f t="shared" si="0"/>
        <v>0</v>
      </c>
      <c r="AA12" s="1">
        <f>'1.'!AA12</f>
        <v>0</v>
      </c>
      <c r="AB12" s="258"/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5" t="s">
        <v>53</v>
      </c>
      <c r="F13" s="466"/>
      <c r="G13" s="467"/>
      <c r="H13" s="468" t="s">
        <v>54</v>
      </c>
      <c r="I13" s="466"/>
      <c r="J13" s="467" t="s">
        <v>54</v>
      </c>
      <c r="K13" s="468" t="s">
        <v>55</v>
      </c>
      <c r="L13" s="466"/>
      <c r="M13" s="466" t="s">
        <v>55</v>
      </c>
      <c r="N13" s="468" t="s">
        <v>56</v>
      </c>
      <c r="O13" s="466"/>
      <c r="P13" s="467"/>
      <c r="Q13" s="468" t="s">
        <v>57</v>
      </c>
      <c r="R13" s="466"/>
      <c r="S13" s="467"/>
      <c r="T13" s="100" t="s">
        <v>58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B13" s="258"/>
      <c r="AD13" s="1">
        <f>'1.'!AD13</f>
        <v>0</v>
      </c>
      <c r="AE13" s="1">
        <f>'1.'!AE13</f>
        <v>0</v>
      </c>
      <c r="AG13" s="7" t="s">
        <v>53</v>
      </c>
      <c r="AH13" s="7" t="s">
        <v>54</v>
      </c>
      <c r="AI13" s="7" t="s">
        <v>55</v>
      </c>
      <c r="AJ13" s="7" t="s">
        <v>53</v>
      </c>
      <c r="AK13" s="7" t="s">
        <v>54</v>
      </c>
      <c r="AL13" s="7" t="s">
        <v>55</v>
      </c>
    </row>
    <row r="14" spans="2:38" ht="24.75" customHeight="1">
      <c r="B14" s="103" t="s">
        <v>53</v>
      </c>
      <c r="C14" s="340"/>
      <c r="D14" s="341"/>
      <c r="E14" s="342"/>
      <c r="F14" s="343" t="s">
        <v>17</v>
      </c>
      <c r="G14" s="344"/>
      <c r="H14" s="345"/>
      <c r="I14" s="343" t="s">
        <v>17</v>
      </c>
      <c r="J14" s="344"/>
      <c r="K14" s="346"/>
      <c r="L14" s="347" t="s">
        <v>17</v>
      </c>
      <c r="M14" s="348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54</v>
      </c>
      <c r="C15" s="349"/>
      <c r="D15" s="340"/>
      <c r="E15" s="342"/>
      <c r="F15" s="343" t="s">
        <v>17</v>
      </c>
      <c r="G15" s="344"/>
      <c r="H15" s="345"/>
      <c r="I15" s="343" t="s">
        <v>17</v>
      </c>
      <c r="J15" s="344"/>
      <c r="K15" s="346"/>
      <c r="L15" s="347" t="s">
        <v>17</v>
      </c>
      <c r="M15" s="348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486" t="s">
        <v>55</v>
      </c>
      <c r="C16" s="349"/>
      <c r="D16" s="341"/>
      <c r="E16" s="457"/>
      <c r="F16" s="458" t="s">
        <v>17</v>
      </c>
      <c r="G16" s="459"/>
      <c r="H16" s="460"/>
      <c r="I16" s="458" t="s">
        <v>17</v>
      </c>
      <c r="J16" s="459"/>
      <c r="K16" s="461"/>
      <c r="L16" s="463" t="s">
        <v>17</v>
      </c>
      <c r="M16" s="455"/>
      <c r="N16" s="482">
        <f>E16+H16+K16</f>
        <v>0</v>
      </c>
      <c r="O16" s="484" t="s">
        <v>17</v>
      </c>
      <c r="P16" s="488">
        <f>G16+J16+M16</f>
        <v>0</v>
      </c>
      <c r="Q16" s="482">
        <f>SUM(AG16:AI16)</f>
        <v>0</v>
      </c>
      <c r="R16" s="484" t="s">
        <v>17</v>
      </c>
      <c r="S16" s="488">
        <f>SUM(AJ16:AL16)</f>
        <v>0</v>
      </c>
      <c r="T16" s="492">
        <f>IF(Q16&gt;S16,1,0)</f>
        <v>0</v>
      </c>
      <c r="U16" s="490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487"/>
      <c r="C17" s="350"/>
      <c r="D17" s="351"/>
      <c r="E17" s="457"/>
      <c r="F17" s="458"/>
      <c r="G17" s="459"/>
      <c r="H17" s="460"/>
      <c r="I17" s="458"/>
      <c r="J17" s="459"/>
      <c r="K17" s="462"/>
      <c r="L17" s="464"/>
      <c r="M17" s="456"/>
      <c r="N17" s="483"/>
      <c r="O17" s="485"/>
      <c r="P17" s="489"/>
      <c r="Q17" s="483"/>
      <c r="R17" s="485"/>
      <c r="S17" s="489"/>
      <c r="T17" s="493"/>
      <c r="U17" s="491"/>
      <c r="V17" s="111"/>
    </row>
    <row r="18" spans="2:22" ht="23.25" customHeight="1">
      <c r="B18" s="112"/>
      <c r="C18" s="113" t="s">
        <v>59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60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61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46</v>
      </c>
      <c r="K21" s="5"/>
      <c r="L21" s="5"/>
      <c r="T21" s="5" t="s">
        <v>48</v>
      </c>
    </row>
    <row r="22" spans="3:21" ht="15">
      <c r="C22" s="80" t="s">
        <v>62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294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477" t="s">
        <v>35</v>
      </c>
      <c r="Q28" s="477"/>
      <c r="R28" s="78"/>
      <c r="S28" s="78"/>
      <c r="T28" s="478">
        <f>T3</f>
        <v>2016</v>
      </c>
      <c r="U28" s="478"/>
      <c r="X28" s="79" t="s">
        <v>0</v>
      </c>
    </row>
    <row r="29" spans="3:32" ht="18.75">
      <c r="C29" s="80" t="s">
        <v>36</v>
      </c>
      <c r="D29" s="125"/>
      <c r="N29" s="82">
        <v>5</v>
      </c>
      <c r="P29" s="479" t="str">
        <f>IF(N29=1,P31,IF(N29=2,P32,IF(N29=3,P33,IF(N29=4,P34,IF(N29=5,P35," ")))))</f>
        <v>VETERÁNI   II.</v>
      </c>
      <c r="Q29" s="480"/>
      <c r="R29" s="480"/>
      <c r="S29" s="480"/>
      <c r="T29" s="480"/>
      <c r="U29" s="481"/>
      <c r="W29" s="83" t="s">
        <v>1</v>
      </c>
      <c r="X29" s="80" t="s">
        <v>2</v>
      </c>
      <c r="AA29" s="1" t="s">
        <v>37</v>
      </c>
      <c r="AB29" s="52" t="s">
        <v>83</v>
      </c>
      <c r="AC29" s="52" t="s">
        <v>84</v>
      </c>
      <c r="AD29" s="1" t="s">
        <v>38</v>
      </c>
      <c r="AE29" s="1" t="s">
        <v>39</v>
      </c>
      <c r="AF29" s="1" t="s">
        <v>40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41</v>
      </c>
      <c r="D31" s="126" t="s">
        <v>99</v>
      </c>
      <c r="E31" s="87"/>
      <c r="F31" s="87"/>
      <c r="N31" s="88">
        <v>1</v>
      </c>
      <c r="P31" s="470" t="s">
        <v>42</v>
      </c>
      <c r="Q31" s="470"/>
      <c r="R31" s="470"/>
      <c r="S31" s="470"/>
      <c r="T31" s="470"/>
      <c r="U31" s="470"/>
      <c r="W31" s="89">
        <v>1</v>
      </c>
      <c r="X31" s="90" t="str">
        <f aca="true" t="shared" si="1" ref="X31:X38">IF($N$29=1,AA31,IF($N$29=2,AB31,IF($N$29=3,AC31,IF($N$29=4,AD31,IF($N$29=5,AE31," ")))))</f>
        <v>Výškovice  B</v>
      </c>
      <c r="AA31" s="1">
        <f aca="true" t="shared" si="2" ref="AA31:AE36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 t="str">
        <f t="shared" si="2"/>
        <v>Výškovice  B</v>
      </c>
      <c r="AF31" s="1">
        <f aca="true" t="shared" si="3" ref="AF31:AF36">AF6</f>
        <v>0</v>
      </c>
    </row>
    <row r="32" spans="3:32" ht="15" customHeight="1">
      <c r="C32" s="80" t="s">
        <v>44</v>
      </c>
      <c r="D32" s="174">
        <v>42514</v>
      </c>
      <c r="E32" s="91"/>
      <c r="F32" s="91"/>
      <c r="N32" s="88">
        <v>2</v>
      </c>
      <c r="P32" s="469" t="s">
        <v>108</v>
      </c>
      <c r="Q32" s="470"/>
      <c r="R32" s="470"/>
      <c r="S32" s="470"/>
      <c r="T32" s="470"/>
      <c r="U32" s="470"/>
      <c r="W32" s="89">
        <v>2</v>
      </c>
      <c r="X32" s="90" t="str">
        <f t="shared" si="1"/>
        <v>Poruba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Poruba</v>
      </c>
      <c r="AF32" s="1">
        <f t="shared" si="3"/>
        <v>0</v>
      </c>
    </row>
    <row r="33" spans="3:32" ht="15" customHeight="1">
      <c r="C33" s="80"/>
      <c r="N33" s="88">
        <v>3</v>
      </c>
      <c r="P33" s="469" t="s">
        <v>107</v>
      </c>
      <c r="Q33" s="470"/>
      <c r="R33" s="470"/>
      <c r="S33" s="470"/>
      <c r="T33" s="470"/>
      <c r="U33" s="470"/>
      <c r="W33" s="89">
        <v>3</v>
      </c>
      <c r="X33" s="90" t="str">
        <f t="shared" si="1"/>
        <v>Trnávka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Trnávka</v>
      </c>
      <c r="AF33" s="1">
        <f t="shared" si="3"/>
        <v>0</v>
      </c>
    </row>
    <row r="34" spans="2:32" ht="18.75">
      <c r="B34" s="92">
        <v>3</v>
      </c>
      <c r="C34" s="76" t="s">
        <v>46</v>
      </c>
      <c r="D34" s="494" t="str">
        <f>IF(B34=1,X31,IF(B34=2,X32,IF(B34=3,X33,IF(B34=4,X34,IF(B34=5,X35,IF(B34=6,X36,IF(B34=7,X37,IF(B34=8,X38," "))))))))</f>
        <v>Trnávka</v>
      </c>
      <c r="E34" s="495"/>
      <c r="F34" s="495"/>
      <c r="G34" s="495"/>
      <c r="H34" s="495"/>
      <c r="I34" s="496"/>
      <c r="N34" s="88">
        <v>4</v>
      </c>
      <c r="P34" s="474" t="s">
        <v>45</v>
      </c>
      <c r="Q34" s="474"/>
      <c r="R34" s="474"/>
      <c r="S34" s="474"/>
      <c r="T34" s="474"/>
      <c r="U34" s="474"/>
      <c r="W34" s="89">
        <v>4</v>
      </c>
      <c r="X34" s="90" t="str">
        <f t="shared" si="1"/>
        <v>Štramberk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Štramberk</v>
      </c>
      <c r="AF34" s="1">
        <f t="shared" si="3"/>
        <v>0</v>
      </c>
    </row>
    <row r="35" spans="2:32" ht="18.75">
      <c r="B35" s="92">
        <v>1</v>
      </c>
      <c r="C35" s="76" t="s">
        <v>48</v>
      </c>
      <c r="D35" s="494" t="str">
        <f>IF(B35=1,X31,IF(B35=2,X32,IF(B35=3,X33,IF(B35=4,X34,IF(B35=5,X35,IF(B35=6,X36,IF(B35=7,X37,IF(B35=8,X38," "))))))))</f>
        <v>Výškovice  B</v>
      </c>
      <c r="E35" s="495"/>
      <c r="F35" s="495"/>
      <c r="G35" s="495"/>
      <c r="H35" s="495"/>
      <c r="I35" s="496"/>
      <c r="N35" s="88">
        <v>5</v>
      </c>
      <c r="P35" s="474" t="s">
        <v>47</v>
      </c>
      <c r="Q35" s="474"/>
      <c r="R35" s="474"/>
      <c r="S35" s="474"/>
      <c r="T35" s="474"/>
      <c r="U35" s="474"/>
      <c r="W35" s="89">
        <v>5</v>
      </c>
      <c r="X35" s="90" t="str">
        <f t="shared" si="1"/>
        <v>Krmelín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Krmelín</v>
      </c>
      <c r="AF35" s="1">
        <f t="shared" si="3"/>
        <v>0</v>
      </c>
    </row>
    <row r="36" spans="14:32" ht="15">
      <c r="N36" s="88">
        <v>6</v>
      </c>
      <c r="P36" s="474" t="s">
        <v>49</v>
      </c>
      <c r="Q36" s="474"/>
      <c r="R36" s="474"/>
      <c r="S36" s="474"/>
      <c r="T36" s="474"/>
      <c r="U36" s="474"/>
      <c r="W36" s="89">
        <v>6</v>
      </c>
      <c r="X36" s="90" t="str">
        <f t="shared" si="1"/>
        <v>VOLNÝ  LOS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VOLNÝ  LOS</v>
      </c>
      <c r="AF36" s="1">
        <f t="shared" si="3"/>
        <v>0</v>
      </c>
    </row>
    <row r="37" spans="3:24" ht="15">
      <c r="C37" s="93" t="s">
        <v>50</v>
      </c>
      <c r="D37" s="94"/>
      <c r="E37" s="475" t="s">
        <v>51</v>
      </c>
      <c r="F37" s="476"/>
      <c r="G37" s="476"/>
      <c r="H37" s="476"/>
      <c r="I37" s="476"/>
      <c r="J37" s="476"/>
      <c r="K37" s="476"/>
      <c r="L37" s="476"/>
      <c r="M37" s="476"/>
      <c r="N37" s="476" t="s">
        <v>52</v>
      </c>
      <c r="O37" s="476"/>
      <c r="P37" s="476"/>
      <c r="Q37" s="476"/>
      <c r="R37" s="476"/>
      <c r="S37" s="476"/>
      <c r="T37" s="476"/>
      <c r="U37" s="476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465" t="s">
        <v>53</v>
      </c>
      <c r="F38" s="466"/>
      <c r="G38" s="467"/>
      <c r="H38" s="468" t="s">
        <v>54</v>
      </c>
      <c r="I38" s="466"/>
      <c r="J38" s="467" t="s">
        <v>54</v>
      </c>
      <c r="K38" s="468" t="s">
        <v>55</v>
      </c>
      <c r="L38" s="466"/>
      <c r="M38" s="466" t="s">
        <v>55</v>
      </c>
      <c r="N38" s="468" t="s">
        <v>56</v>
      </c>
      <c r="O38" s="466"/>
      <c r="P38" s="467"/>
      <c r="Q38" s="468" t="s">
        <v>57</v>
      </c>
      <c r="R38" s="466"/>
      <c r="S38" s="467"/>
      <c r="T38" s="100" t="s">
        <v>58</v>
      </c>
      <c r="U38" s="101"/>
      <c r="V38" s="102"/>
      <c r="W38" s="89">
        <v>8</v>
      </c>
      <c r="X38" s="90">
        <f t="shared" si="1"/>
        <v>0</v>
      </c>
      <c r="AG38" s="7" t="s">
        <v>53</v>
      </c>
      <c r="AH38" s="7" t="s">
        <v>54</v>
      </c>
      <c r="AI38" s="7" t="s">
        <v>55</v>
      </c>
      <c r="AJ38" s="7" t="s">
        <v>53</v>
      </c>
      <c r="AK38" s="7" t="s">
        <v>54</v>
      </c>
      <c r="AL38" s="7" t="s">
        <v>55</v>
      </c>
    </row>
    <row r="39" spans="2:38" ht="24.75" customHeight="1">
      <c r="B39" s="103" t="s">
        <v>53</v>
      </c>
      <c r="C39" s="340" t="s">
        <v>141</v>
      </c>
      <c r="D39" s="341" t="s">
        <v>142</v>
      </c>
      <c r="E39" s="342">
        <v>1</v>
      </c>
      <c r="F39" s="343" t="s">
        <v>17</v>
      </c>
      <c r="G39" s="344">
        <v>6</v>
      </c>
      <c r="H39" s="345">
        <v>2</v>
      </c>
      <c r="I39" s="343" t="s">
        <v>17</v>
      </c>
      <c r="J39" s="344">
        <v>6</v>
      </c>
      <c r="K39" s="346"/>
      <c r="L39" s="347" t="s">
        <v>17</v>
      </c>
      <c r="M39" s="348"/>
      <c r="N39" s="104">
        <f>E39+H39+K39</f>
        <v>3</v>
      </c>
      <c r="O39" s="105" t="s">
        <v>17</v>
      </c>
      <c r="P39" s="106">
        <f>G39+J39+M39</f>
        <v>12</v>
      </c>
      <c r="Q39" s="104">
        <f>SUM(AG39:AI39)</f>
        <v>0</v>
      </c>
      <c r="R39" s="105" t="s">
        <v>17</v>
      </c>
      <c r="S39" s="106">
        <f>SUM(AJ39:AL39)</f>
        <v>2</v>
      </c>
      <c r="T39" s="107">
        <f>IF(Q39&gt;S39,1,0)</f>
        <v>0</v>
      </c>
      <c r="U39" s="108">
        <f>IF(S39&gt;Q39,1,0)</f>
        <v>1</v>
      </c>
      <c r="V39" s="95"/>
      <c r="X39" s="109"/>
      <c r="AG39" s="110">
        <f>IF(E39&gt;G39,1,0)</f>
        <v>0</v>
      </c>
      <c r="AH39" s="110">
        <f>IF(H39&gt;J39,1,0)</f>
        <v>0</v>
      </c>
      <c r="AI39" s="110">
        <f>IF(K39+M39&gt;0,IF(K39&gt;M39,1,0),0)</f>
        <v>0</v>
      </c>
      <c r="AJ39" s="110">
        <f>IF(G39&gt;E39,1,0)</f>
        <v>1</v>
      </c>
      <c r="AK39" s="110">
        <f>IF(J39&gt;H39,1,0)</f>
        <v>1</v>
      </c>
      <c r="AL39" s="110">
        <f>IF(K39+M39&gt;0,IF(M39&gt;K39,1,0),0)</f>
        <v>0</v>
      </c>
    </row>
    <row r="40" spans="2:38" ht="24.75" customHeight="1">
      <c r="B40" s="103" t="s">
        <v>54</v>
      </c>
      <c r="C40" s="349" t="s">
        <v>143</v>
      </c>
      <c r="D40" s="340" t="s">
        <v>144</v>
      </c>
      <c r="E40" s="342">
        <v>1</v>
      </c>
      <c r="F40" s="343" t="s">
        <v>17</v>
      </c>
      <c r="G40" s="344">
        <v>6</v>
      </c>
      <c r="H40" s="345">
        <v>6</v>
      </c>
      <c r="I40" s="343" t="s">
        <v>17</v>
      </c>
      <c r="J40" s="344">
        <v>1</v>
      </c>
      <c r="K40" s="346">
        <v>4</v>
      </c>
      <c r="L40" s="347" t="s">
        <v>17</v>
      </c>
      <c r="M40" s="348">
        <v>6</v>
      </c>
      <c r="N40" s="104">
        <f>E40+H40+K40</f>
        <v>11</v>
      </c>
      <c r="O40" s="105" t="s">
        <v>17</v>
      </c>
      <c r="P40" s="106">
        <f>G40+J40+M40</f>
        <v>13</v>
      </c>
      <c r="Q40" s="104">
        <f>SUM(AG40:AI40)</f>
        <v>1</v>
      </c>
      <c r="R40" s="105" t="s">
        <v>17</v>
      </c>
      <c r="S40" s="106">
        <f>SUM(AJ40:AL40)</f>
        <v>2</v>
      </c>
      <c r="T40" s="107">
        <f>IF(Q40&gt;S40,1,0)</f>
        <v>0</v>
      </c>
      <c r="U40" s="108">
        <f>IF(S40&gt;Q40,1,0)</f>
        <v>1</v>
      </c>
      <c r="V40" s="95"/>
      <c r="X40" s="304" t="s">
        <v>110</v>
      </c>
      <c r="Y40" s="304"/>
      <c r="AG40" s="110">
        <f>IF(E40&gt;G40,1,0)</f>
        <v>0</v>
      </c>
      <c r="AH40" s="110">
        <f>IF(H40&gt;J40,1,0)</f>
        <v>1</v>
      </c>
      <c r="AI40" s="110">
        <f>IF(K40+M40&gt;0,IF(K40&gt;M40,1,0),0)</f>
        <v>0</v>
      </c>
      <c r="AJ40" s="110">
        <f>IF(G40&gt;E40,1,0)</f>
        <v>1</v>
      </c>
      <c r="AK40" s="110">
        <f>IF(J40&gt;H40,1,0)</f>
        <v>0</v>
      </c>
      <c r="AL40" s="110">
        <f>IF(K40+M40&gt;0,IF(M40&gt;K40,1,0),0)</f>
        <v>1</v>
      </c>
    </row>
    <row r="41" spans="2:38" ht="24.75" customHeight="1">
      <c r="B41" s="486" t="s">
        <v>55</v>
      </c>
      <c r="C41" s="349" t="s">
        <v>143</v>
      </c>
      <c r="D41" s="341" t="s">
        <v>142</v>
      </c>
      <c r="E41" s="457">
        <v>2</v>
      </c>
      <c r="F41" s="458" t="s">
        <v>17</v>
      </c>
      <c r="G41" s="459">
        <v>6</v>
      </c>
      <c r="H41" s="460">
        <v>4</v>
      </c>
      <c r="I41" s="458" t="s">
        <v>17</v>
      </c>
      <c r="J41" s="459">
        <v>6</v>
      </c>
      <c r="K41" s="461"/>
      <c r="L41" s="463" t="s">
        <v>17</v>
      </c>
      <c r="M41" s="455"/>
      <c r="N41" s="482">
        <f>E41+H41+K41</f>
        <v>6</v>
      </c>
      <c r="O41" s="484" t="s">
        <v>17</v>
      </c>
      <c r="P41" s="488">
        <f>G41+J41+M41</f>
        <v>12</v>
      </c>
      <c r="Q41" s="482">
        <f>SUM(AG41:AI41)</f>
        <v>0</v>
      </c>
      <c r="R41" s="484" t="s">
        <v>17</v>
      </c>
      <c r="S41" s="488">
        <f>SUM(AJ41:AL41)</f>
        <v>2</v>
      </c>
      <c r="T41" s="492">
        <f>IF(Q41&gt;S41,1,0)</f>
        <v>0</v>
      </c>
      <c r="U41" s="490">
        <f>IF(S41&gt;Q41,1,0)</f>
        <v>1</v>
      </c>
      <c r="V41" s="111"/>
      <c r="X41" s="304" t="s">
        <v>111</v>
      </c>
      <c r="Y41" s="304"/>
      <c r="AG41" s="110">
        <f>IF(E41&gt;G41,1,0)</f>
        <v>0</v>
      </c>
      <c r="AH41" s="110">
        <f>IF(H41&gt;J41,1,0)</f>
        <v>0</v>
      </c>
      <c r="AI41" s="110">
        <f>IF(K41+M41&gt;0,IF(K41&gt;M41,1,0),0)</f>
        <v>0</v>
      </c>
      <c r="AJ41" s="110">
        <f>IF(G41&gt;E41,1,0)</f>
        <v>1</v>
      </c>
      <c r="AK41" s="110">
        <f>IF(J41&gt;H41,1,0)</f>
        <v>1</v>
      </c>
      <c r="AL41" s="110">
        <f>IF(K41+M41&gt;0,IF(M41&gt;K41,1,0),0)</f>
        <v>0</v>
      </c>
    </row>
    <row r="42" spans="2:25" ht="24.75" customHeight="1">
      <c r="B42" s="487"/>
      <c r="C42" s="350" t="s">
        <v>145</v>
      </c>
      <c r="D42" s="351" t="s">
        <v>146</v>
      </c>
      <c r="E42" s="457"/>
      <c r="F42" s="458"/>
      <c r="G42" s="459"/>
      <c r="H42" s="460"/>
      <c r="I42" s="458"/>
      <c r="J42" s="459"/>
      <c r="K42" s="462"/>
      <c r="L42" s="464"/>
      <c r="M42" s="456"/>
      <c r="N42" s="483"/>
      <c r="O42" s="485"/>
      <c r="P42" s="489"/>
      <c r="Q42" s="483"/>
      <c r="R42" s="485"/>
      <c r="S42" s="489"/>
      <c r="T42" s="493"/>
      <c r="U42" s="491"/>
      <c r="V42" s="111"/>
      <c r="X42" s="304" t="s">
        <v>112</v>
      </c>
      <c r="Y42" s="304"/>
    </row>
    <row r="43" spans="2:25" ht="24.75" customHeight="1">
      <c r="B43" s="112"/>
      <c r="C43" s="113" t="s">
        <v>59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20</v>
      </c>
      <c r="O43" s="105" t="s">
        <v>17</v>
      </c>
      <c r="P43" s="116">
        <f>SUM(P39:P42)</f>
        <v>37</v>
      </c>
      <c r="Q43" s="115">
        <f>SUM(Q39:Q42)</f>
        <v>1</v>
      </c>
      <c r="R43" s="117" t="s">
        <v>17</v>
      </c>
      <c r="S43" s="116">
        <f>SUM(S39:S42)</f>
        <v>6</v>
      </c>
      <c r="T43" s="107">
        <f>SUM(T39:T42)</f>
        <v>0</v>
      </c>
      <c r="U43" s="108">
        <f>SUM(U39:U42)</f>
        <v>3</v>
      </c>
      <c r="V43" s="95"/>
      <c r="X43" s="304" t="s">
        <v>113</v>
      </c>
      <c r="Y43" s="305"/>
    </row>
    <row r="44" spans="2:25" ht="24.75" customHeight="1">
      <c r="B44" s="112"/>
      <c r="C44" s="6" t="s">
        <v>60</v>
      </c>
      <c r="D44" s="118" t="str">
        <f>IF(T43&gt;U43,D34,IF(U43&gt;T43,D35,IF(U43+T43=0," ","CHYBA ZADÁNÍ")))</f>
        <v>Výškovice  B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  <c r="X44" s="304" t="s">
        <v>114</v>
      </c>
      <c r="Y44" s="305"/>
    </row>
    <row r="45" spans="2:25" ht="15">
      <c r="B45" s="112"/>
      <c r="C45" s="6" t="s">
        <v>61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  <c r="X45" s="304" t="s">
        <v>115</v>
      </c>
      <c r="Y45" s="305"/>
    </row>
    <row r="46" spans="3:25" ht="15">
      <c r="C46" s="122"/>
      <c r="D46" s="122"/>
      <c r="E46" s="122"/>
      <c r="F46" s="122"/>
      <c r="G46" s="122"/>
      <c r="H46" s="122"/>
      <c r="I46" s="122"/>
      <c r="J46" s="127" t="s">
        <v>46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48</v>
      </c>
      <c r="U46" s="122"/>
      <c r="X46" s="306"/>
      <c r="Y46"/>
    </row>
    <row r="47" spans="3:25" ht="15">
      <c r="C47" s="128" t="s">
        <v>62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306"/>
      <c r="Y47" s="122"/>
    </row>
    <row r="48" spans="3:25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X48" s="306"/>
      <c r="Y48"/>
    </row>
    <row r="49" spans="3:25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X49" s="306"/>
      <c r="Y49"/>
    </row>
    <row r="50" spans="24:25" ht="15">
      <c r="X50" s="306"/>
      <c r="Y50"/>
    </row>
    <row r="51" spans="2:25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X51" s="306"/>
      <c r="Y51"/>
    </row>
    <row r="52" spans="6:25" ht="26.25">
      <c r="F52" s="74"/>
      <c r="H52" s="75"/>
      <c r="I52" s="75"/>
      <c r="X52" s="306"/>
      <c r="Y52"/>
    </row>
    <row r="53" spans="3:25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477" t="s">
        <v>35</v>
      </c>
      <c r="Q53" s="477"/>
      <c r="R53" s="78"/>
      <c r="S53" s="78"/>
      <c r="T53" s="478">
        <f>T3</f>
        <v>2016</v>
      </c>
      <c r="U53" s="478"/>
      <c r="X53" s="306"/>
      <c r="Y53"/>
    </row>
    <row r="54" spans="3:32" ht="18.75">
      <c r="C54" s="80" t="s">
        <v>36</v>
      </c>
      <c r="D54" s="125"/>
      <c r="N54" s="82">
        <v>5</v>
      </c>
      <c r="P54" s="479" t="str">
        <f>IF(N54=1,P56,IF(N54=2,P57,IF(N54=3,P58,IF(N54=4,P59,IF(N54=5,P60," ")))))</f>
        <v>VETERÁNI   II.</v>
      </c>
      <c r="Q54" s="480"/>
      <c r="R54" s="480"/>
      <c r="S54" s="480"/>
      <c r="T54" s="480"/>
      <c r="U54" s="481"/>
      <c r="W54" s="83" t="s">
        <v>1</v>
      </c>
      <c r="X54" s="306"/>
      <c r="Y54"/>
      <c r="AA54" s="1" t="s">
        <v>37</v>
      </c>
      <c r="AB54" s="52" t="s">
        <v>83</v>
      </c>
      <c r="AC54" s="52" t="s">
        <v>84</v>
      </c>
      <c r="AD54" s="1" t="s">
        <v>38</v>
      </c>
      <c r="AE54" s="1" t="s">
        <v>39</v>
      </c>
      <c r="AF54" s="1" t="s">
        <v>40</v>
      </c>
    </row>
    <row r="55" spans="3:25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  <c r="X55" s="306"/>
      <c r="Y55"/>
    </row>
    <row r="56" spans="3:32" ht="15.75" customHeight="1">
      <c r="C56" s="80" t="s">
        <v>41</v>
      </c>
      <c r="D56" s="126" t="s">
        <v>43</v>
      </c>
      <c r="E56" s="87"/>
      <c r="F56" s="87"/>
      <c r="N56" s="88">
        <v>1</v>
      </c>
      <c r="P56" s="470" t="s">
        <v>42</v>
      </c>
      <c r="Q56" s="470"/>
      <c r="R56" s="470"/>
      <c r="S56" s="470"/>
      <c r="T56" s="470"/>
      <c r="U56" s="470"/>
      <c r="W56" s="89">
        <v>1</v>
      </c>
      <c r="X56" s="306" t="str">
        <f aca="true" t="shared" si="4" ref="X56:X61">X31</f>
        <v>Výškovice  B</v>
      </c>
      <c r="Y56"/>
      <c r="AA56" s="1">
        <f aca="true" t="shared" si="5" ref="AA56:AE61">AA31</f>
        <v>0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 t="str">
        <f t="shared" si="5"/>
        <v>Výškovice  B</v>
      </c>
      <c r="AF56" s="1">
        <f aca="true" t="shared" si="6" ref="AF56:AF61">AF31</f>
        <v>0</v>
      </c>
    </row>
    <row r="57" spans="3:32" ht="15" customHeight="1">
      <c r="C57" s="80" t="s">
        <v>44</v>
      </c>
      <c r="D57" s="174">
        <v>42514</v>
      </c>
      <c r="E57" s="91"/>
      <c r="F57" s="91"/>
      <c r="N57" s="88">
        <v>2</v>
      </c>
      <c r="P57" s="469" t="s">
        <v>108</v>
      </c>
      <c r="Q57" s="470"/>
      <c r="R57" s="470"/>
      <c r="S57" s="470"/>
      <c r="T57" s="470"/>
      <c r="U57" s="470"/>
      <c r="W57" s="89">
        <v>2</v>
      </c>
      <c r="X57" s="306" t="str">
        <f t="shared" si="4"/>
        <v>Poruba</v>
      </c>
      <c r="Y57"/>
      <c r="AA57" s="1">
        <f t="shared" si="5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 t="str">
        <f t="shared" si="5"/>
        <v>Poruba</v>
      </c>
      <c r="AF57" s="1">
        <f t="shared" si="6"/>
        <v>0</v>
      </c>
    </row>
    <row r="58" spans="3:32" ht="15" customHeight="1">
      <c r="C58" s="80"/>
      <c r="N58" s="88">
        <v>3</v>
      </c>
      <c r="P58" s="469" t="s">
        <v>107</v>
      </c>
      <c r="Q58" s="470"/>
      <c r="R58" s="470"/>
      <c r="S58" s="470"/>
      <c r="T58" s="470"/>
      <c r="U58" s="470"/>
      <c r="W58" s="89">
        <v>3</v>
      </c>
      <c r="X58" s="306" t="str">
        <f t="shared" si="4"/>
        <v>Trnávka</v>
      </c>
      <c r="Y58"/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 t="str">
        <f t="shared" si="5"/>
        <v>Trnávka</v>
      </c>
      <c r="AF58" s="1">
        <f t="shared" si="6"/>
        <v>0</v>
      </c>
    </row>
    <row r="59" spans="2:32" ht="18.75">
      <c r="B59" s="92">
        <v>4</v>
      </c>
      <c r="C59" s="76" t="s">
        <v>46</v>
      </c>
      <c r="D59" s="494" t="str">
        <f>IF(B59=1,X56,IF(B59=2,X57,IF(B59=3,X58,IF(B59=4,X59,IF(B59=5,X60,IF(B59=6,X61,IF(B59=7,X62,IF(B59=8,X63," "))))))))</f>
        <v>Štramberk</v>
      </c>
      <c r="E59" s="495"/>
      <c r="F59" s="495"/>
      <c r="G59" s="495"/>
      <c r="H59" s="495"/>
      <c r="I59" s="496"/>
      <c r="N59" s="88">
        <v>4</v>
      </c>
      <c r="P59" s="474" t="s">
        <v>45</v>
      </c>
      <c r="Q59" s="474"/>
      <c r="R59" s="474"/>
      <c r="S59" s="474"/>
      <c r="T59" s="474"/>
      <c r="U59" s="474"/>
      <c r="W59" s="89">
        <v>4</v>
      </c>
      <c r="X59" s="306" t="str">
        <f t="shared" si="4"/>
        <v>Štramberk</v>
      </c>
      <c r="Y59"/>
      <c r="AA59" s="1">
        <f t="shared" si="5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 t="str">
        <f t="shared" si="5"/>
        <v>Štramberk</v>
      </c>
      <c r="AF59" s="1">
        <f t="shared" si="6"/>
        <v>0</v>
      </c>
    </row>
    <row r="60" spans="2:32" ht="18.75">
      <c r="B60" s="92">
        <v>5</v>
      </c>
      <c r="C60" s="76" t="s">
        <v>48</v>
      </c>
      <c r="D60" s="494" t="str">
        <f>IF(B60=1,X56,IF(B60=2,X57,IF(B60=3,X58,IF(B60=4,X59,IF(B60=5,X60,IF(B60=6,X61,IF(B60=7,X62,IF(B60=8,X63," "))))))))</f>
        <v>Krmelín</v>
      </c>
      <c r="E60" s="495"/>
      <c r="F60" s="495"/>
      <c r="G60" s="495"/>
      <c r="H60" s="495"/>
      <c r="I60" s="496"/>
      <c r="N60" s="88">
        <v>5</v>
      </c>
      <c r="P60" s="474" t="s">
        <v>47</v>
      </c>
      <c r="Q60" s="474"/>
      <c r="R60" s="474"/>
      <c r="S60" s="474"/>
      <c r="T60" s="474"/>
      <c r="U60" s="474"/>
      <c r="W60" s="89">
        <v>5</v>
      </c>
      <c r="X60" s="306" t="str">
        <f t="shared" si="4"/>
        <v>Krmelín</v>
      </c>
      <c r="Y60"/>
      <c r="AA60" s="1">
        <f t="shared" si="5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 t="str">
        <f t="shared" si="5"/>
        <v>Krmelín</v>
      </c>
      <c r="AF60" s="1">
        <f t="shared" si="6"/>
        <v>0</v>
      </c>
    </row>
    <row r="61" spans="14:32" ht="15">
      <c r="N61" s="88">
        <v>6</v>
      </c>
      <c r="P61" s="474" t="s">
        <v>49</v>
      </c>
      <c r="Q61" s="474"/>
      <c r="R61" s="474"/>
      <c r="S61" s="474"/>
      <c r="T61" s="474"/>
      <c r="U61" s="474"/>
      <c r="W61" s="89">
        <v>6</v>
      </c>
      <c r="X61" s="306" t="str">
        <f t="shared" si="4"/>
        <v>VOLNÝ  LOS</v>
      </c>
      <c r="Y61"/>
      <c r="AA61" s="1">
        <f t="shared" si="5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 t="str">
        <f t="shared" si="5"/>
        <v>VOLNÝ  LOS</v>
      </c>
      <c r="AF61" s="1">
        <f t="shared" si="6"/>
        <v>0</v>
      </c>
    </row>
    <row r="62" spans="3:25" ht="15">
      <c r="C62" s="93" t="s">
        <v>50</v>
      </c>
      <c r="D62" s="94"/>
      <c r="E62" s="475" t="s">
        <v>51</v>
      </c>
      <c r="F62" s="476"/>
      <c r="G62" s="476"/>
      <c r="H62" s="476"/>
      <c r="I62" s="476"/>
      <c r="J62" s="476"/>
      <c r="K62" s="476"/>
      <c r="L62" s="476"/>
      <c r="M62" s="476"/>
      <c r="N62" s="476" t="s">
        <v>52</v>
      </c>
      <c r="O62" s="476"/>
      <c r="P62" s="476"/>
      <c r="Q62" s="476"/>
      <c r="R62" s="476"/>
      <c r="S62" s="476"/>
      <c r="T62" s="476"/>
      <c r="U62" s="476"/>
      <c r="V62" s="95"/>
      <c r="W62" s="89">
        <v>7</v>
      </c>
      <c r="X62" s="306"/>
      <c r="Y62"/>
    </row>
    <row r="63" spans="2:38" ht="15">
      <c r="B63" s="97"/>
      <c r="C63" s="98" t="s">
        <v>7</v>
      </c>
      <c r="D63" s="99" t="s">
        <v>8</v>
      </c>
      <c r="E63" s="465" t="s">
        <v>53</v>
      </c>
      <c r="F63" s="466"/>
      <c r="G63" s="467"/>
      <c r="H63" s="468" t="s">
        <v>54</v>
      </c>
      <c r="I63" s="466"/>
      <c r="J63" s="467" t="s">
        <v>54</v>
      </c>
      <c r="K63" s="468" t="s">
        <v>55</v>
      </c>
      <c r="L63" s="466"/>
      <c r="M63" s="466" t="s">
        <v>55</v>
      </c>
      <c r="N63" s="468" t="s">
        <v>56</v>
      </c>
      <c r="O63" s="466"/>
      <c r="P63" s="467"/>
      <c r="Q63" s="468" t="s">
        <v>57</v>
      </c>
      <c r="R63" s="466"/>
      <c r="S63" s="467"/>
      <c r="T63" s="100" t="s">
        <v>58</v>
      </c>
      <c r="U63" s="101"/>
      <c r="V63" s="102"/>
      <c r="W63" s="89">
        <v>8</v>
      </c>
      <c r="X63" s="306"/>
      <c r="Y63"/>
      <c r="AG63" s="7" t="s">
        <v>53</v>
      </c>
      <c r="AH63" s="7" t="s">
        <v>54</v>
      </c>
      <c r="AI63" s="7" t="s">
        <v>55</v>
      </c>
      <c r="AJ63" s="7" t="s">
        <v>53</v>
      </c>
      <c r="AK63" s="7" t="s">
        <v>54</v>
      </c>
      <c r="AL63" s="7" t="s">
        <v>55</v>
      </c>
    </row>
    <row r="64" spans="2:38" ht="24.75" customHeight="1">
      <c r="B64" s="103" t="s">
        <v>53</v>
      </c>
      <c r="C64" s="340" t="s">
        <v>147</v>
      </c>
      <c r="D64" s="341" t="s">
        <v>148</v>
      </c>
      <c r="E64" s="342">
        <v>2</v>
      </c>
      <c r="F64" s="343" t="s">
        <v>17</v>
      </c>
      <c r="G64" s="344">
        <v>6</v>
      </c>
      <c r="H64" s="345">
        <v>3</v>
      </c>
      <c r="I64" s="343" t="s">
        <v>17</v>
      </c>
      <c r="J64" s="344">
        <v>6</v>
      </c>
      <c r="K64" s="346"/>
      <c r="L64" s="347" t="s">
        <v>17</v>
      </c>
      <c r="M64" s="348"/>
      <c r="N64" s="104">
        <f>E64+H64+K64</f>
        <v>5</v>
      </c>
      <c r="O64" s="105" t="s">
        <v>17</v>
      </c>
      <c r="P64" s="106">
        <f>G64+J64+M64</f>
        <v>12</v>
      </c>
      <c r="Q64" s="104">
        <f>SUM(AG64:AI64)</f>
        <v>0</v>
      </c>
      <c r="R64" s="105" t="s">
        <v>17</v>
      </c>
      <c r="S64" s="106">
        <f>SUM(AJ64:AL64)</f>
        <v>2</v>
      </c>
      <c r="T64" s="107">
        <f>IF(Q64&gt;S64,1,0)</f>
        <v>0</v>
      </c>
      <c r="U64" s="108">
        <f>IF(S64&gt;Q64,1,0)</f>
        <v>1</v>
      </c>
      <c r="V64" s="95"/>
      <c r="X64" s="306"/>
      <c r="Y64"/>
      <c r="AG64" s="110">
        <f>IF(E64&gt;G64,1,0)</f>
        <v>0</v>
      </c>
      <c r="AH64" s="110">
        <f>IF(H64&gt;J64,1,0)</f>
        <v>0</v>
      </c>
      <c r="AI64" s="110">
        <f>IF(K64+M64&gt;0,IF(K64&gt;M64,1,0),0)</f>
        <v>0</v>
      </c>
      <c r="AJ64" s="110">
        <f>IF(G64&gt;E64,1,0)</f>
        <v>1</v>
      </c>
      <c r="AK64" s="110">
        <f>IF(J64&gt;H64,1,0)</f>
        <v>1</v>
      </c>
      <c r="AL64" s="110">
        <f>IF(K64+M64&gt;0,IF(M64&gt;K64,1,0),0)</f>
        <v>0</v>
      </c>
    </row>
    <row r="65" spans="2:38" ht="24.75" customHeight="1">
      <c r="B65" s="103" t="s">
        <v>54</v>
      </c>
      <c r="C65" s="349" t="s">
        <v>149</v>
      </c>
      <c r="D65" s="340" t="s">
        <v>150</v>
      </c>
      <c r="E65" s="342">
        <v>4</v>
      </c>
      <c r="F65" s="343" t="s">
        <v>17</v>
      </c>
      <c r="G65" s="344">
        <v>6</v>
      </c>
      <c r="H65" s="345">
        <v>1</v>
      </c>
      <c r="I65" s="343" t="s">
        <v>17</v>
      </c>
      <c r="J65" s="344">
        <v>6</v>
      </c>
      <c r="K65" s="346"/>
      <c r="L65" s="347" t="s">
        <v>17</v>
      </c>
      <c r="M65" s="348"/>
      <c r="N65" s="104">
        <f>E65+H65+K65</f>
        <v>5</v>
      </c>
      <c r="O65" s="105" t="s">
        <v>17</v>
      </c>
      <c r="P65" s="106">
        <f>G65+J65+M65</f>
        <v>12</v>
      </c>
      <c r="Q65" s="104">
        <f>SUM(AG65:AI65)</f>
        <v>0</v>
      </c>
      <c r="R65" s="105" t="s">
        <v>17</v>
      </c>
      <c r="S65" s="106">
        <f>SUM(AJ65:AL65)</f>
        <v>2</v>
      </c>
      <c r="T65" s="107">
        <f>IF(Q65&gt;S65,1,0)</f>
        <v>0</v>
      </c>
      <c r="U65" s="108">
        <f>IF(S65&gt;Q65,1,0)</f>
        <v>1</v>
      </c>
      <c r="V65" s="95"/>
      <c r="X65" s="306"/>
      <c r="Y65"/>
      <c r="AG65" s="110">
        <f>IF(E65&gt;G65,1,0)</f>
        <v>0</v>
      </c>
      <c r="AH65" s="110">
        <f>IF(H65&gt;J65,1,0)</f>
        <v>0</v>
      </c>
      <c r="AI65" s="110">
        <f>IF(K65+M65&gt;0,IF(K65&gt;M65,1,0),0)</f>
        <v>0</v>
      </c>
      <c r="AJ65" s="110">
        <f>IF(G65&gt;E65,1,0)</f>
        <v>1</v>
      </c>
      <c r="AK65" s="110">
        <f>IF(J65&gt;H65,1,0)</f>
        <v>1</v>
      </c>
      <c r="AL65" s="110">
        <f>IF(K65+M65&gt;0,IF(M65&gt;K65,1,0),0)</f>
        <v>0</v>
      </c>
    </row>
    <row r="66" spans="2:38" ht="24.75" customHeight="1">
      <c r="B66" s="486" t="s">
        <v>55</v>
      </c>
      <c r="C66" s="349" t="s">
        <v>149</v>
      </c>
      <c r="D66" s="341" t="s">
        <v>150</v>
      </c>
      <c r="E66" s="367">
        <v>6</v>
      </c>
      <c r="F66" s="361" t="s">
        <v>17</v>
      </c>
      <c r="G66" s="362">
        <v>4</v>
      </c>
      <c r="H66" s="368">
        <v>2</v>
      </c>
      <c r="I66" s="361" t="s">
        <v>17</v>
      </c>
      <c r="J66" s="362">
        <v>6</v>
      </c>
      <c r="K66" s="363">
        <v>5</v>
      </c>
      <c r="L66" s="365" t="s">
        <v>17</v>
      </c>
      <c r="M66" s="359">
        <v>7</v>
      </c>
      <c r="N66" s="482">
        <f>E66+H66+K66</f>
        <v>13</v>
      </c>
      <c r="O66" s="484" t="s">
        <v>17</v>
      </c>
      <c r="P66" s="488">
        <f>G66+J66+M66</f>
        <v>17</v>
      </c>
      <c r="Q66" s="482">
        <f>SUM(AG66:AI66)</f>
        <v>1</v>
      </c>
      <c r="R66" s="484" t="s">
        <v>17</v>
      </c>
      <c r="S66" s="488">
        <f>SUM(AJ66:AL66)</f>
        <v>2</v>
      </c>
      <c r="T66" s="492">
        <f>IF(Q66&gt;S66,1,0)</f>
        <v>0</v>
      </c>
      <c r="U66" s="490">
        <f>IF(S66&gt;Q66,1,0)</f>
        <v>1</v>
      </c>
      <c r="V66" s="111"/>
      <c r="X66" s="306"/>
      <c r="Y66"/>
      <c r="AG66" s="110">
        <f>IF(E66&gt;G66,1,0)</f>
        <v>1</v>
      </c>
      <c r="AH66" s="110">
        <f>IF(H66&gt;J66,1,0)</f>
        <v>0</v>
      </c>
      <c r="AI66" s="110">
        <f>IF(K66+M66&gt;0,IF(K66&gt;M66,1,0),0)</f>
        <v>0</v>
      </c>
      <c r="AJ66" s="110">
        <f>IF(G66&gt;E66,1,0)</f>
        <v>0</v>
      </c>
      <c r="AK66" s="110">
        <f>IF(J66&gt;H66,1,0)</f>
        <v>1</v>
      </c>
      <c r="AL66" s="110">
        <f>IF(K66+M66&gt;0,IF(M66&gt;K66,1,0),0)</f>
        <v>1</v>
      </c>
    </row>
    <row r="67" spans="2:25" ht="24.75" customHeight="1">
      <c r="B67" s="487"/>
      <c r="C67" s="350" t="s">
        <v>151</v>
      </c>
      <c r="D67" s="351" t="s">
        <v>152</v>
      </c>
      <c r="E67" s="367"/>
      <c r="F67" s="361"/>
      <c r="G67" s="362"/>
      <c r="H67" s="368"/>
      <c r="I67" s="361"/>
      <c r="J67" s="362"/>
      <c r="K67" s="364"/>
      <c r="L67" s="366"/>
      <c r="M67" s="360"/>
      <c r="N67" s="483"/>
      <c r="O67" s="485"/>
      <c r="P67" s="489"/>
      <c r="Q67" s="483"/>
      <c r="R67" s="485"/>
      <c r="S67" s="489"/>
      <c r="T67" s="493"/>
      <c r="U67" s="491"/>
      <c r="V67" s="111"/>
      <c r="X67" s="306"/>
      <c r="Y67"/>
    </row>
    <row r="68" spans="2:25" ht="24.75" customHeight="1">
      <c r="B68" s="112"/>
      <c r="C68" s="113" t="s">
        <v>59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23</v>
      </c>
      <c r="O68" s="105" t="s">
        <v>17</v>
      </c>
      <c r="P68" s="116">
        <f>SUM(P64:P67)</f>
        <v>41</v>
      </c>
      <c r="Q68" s="115">
        <f>SUM(Q64:Q67)</f>
        <v>1</v>
      </c>
      <c r="R68" s="117" t="s">
        <v>17</v>
      </c>
      <c r="S68" s="116">
        <f>SUM(S64:S67)</f>
        <v>6</v>
      </c>
      <c r="T68" s="107">
        <f>SUM(T64:T67)</f>
        <v>0</v>
      </c>
      <c r="U68" s="108">
        <f>SUM(U64:U67)</f>
        <v>3</v>
      </c>
      <c r="V68" s="95"/>
      <c r="X68" s="306"/>
      <c r="Y68"/>
    </row>
    <row r="69" spans="2:25" ht="24.75" customHeight="1">
      <c r="B69" s="112"/>
      <c r="C69" s="6" t="s">
        <v>60</v>
      </c>
      <c r="D69" s="118" t="str">
        <f>IF(T68&gt;U68,D59,IF(U68&gt;T68,D60,IF(U68+T68=0," ","CHYBA ZADÁNÍ")))</f>
        <v>Krmelín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  <c r="X69" s="306"/>
      <c r="Y69"/>
    </row>
    <row r="70" spans="2:25" ht="15">
      <c r="B70" s="112"/>
      <c r="C70" s="6" t="s">
        <v>61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  <c r="X70" s="306"/>
      <c r="Y70"/>
    </row>
    <row r="71" spans="3:25" ht="15">
      <c r="C71" s="122"/>
      <c r="D71" s="122"/>
      <c r="E71" s="122"/>
      <c r="F71" s="122"/>
      <c r="G71" s="122"/>
      <c r="H71" s="122"/>
      <c r="I71" s="122"/>
      <c r="J71" s="127" t="s">
        <v>46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48</v>
      </c>
      <c r="U71" s="122"/>
      <c r="X71" s="306"/>
      <c r="Y71"/>
    </row>
    <row r="72" spans="3:25" ht="15">
      <c r="C72" s="128" t="s">
        <v>62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X72" s="306"/>
      <c r="Y72"/>
    </row>
    <row r="73" spans="24:25" ht="15">
      <c r="X73" s="306"/>
      <c r="Y73"/>
    </row>
    <row r="74" spans="24:25" ht="15">
      <c r="X74" s="306"/>
      <c r="Y74"/>
    </row>
    <row r="75" spans="24:25" ht="15">
      <c r="X75" s="306"/>
      <c r="Y75"/>
    </row>
    <row r="76" spans="24:25" ht="15">
      <c r="X76" s="306"/>
      <c r="Y76"/>
    </row>
    <row r="77" spans="24:25" ht="15">
      <c r="X77" s="306"/>
      <c r="Y77"/>
    </row>
    <row r="78" spans="24:25" ht="15">
      <c r="X78" s="306"/>
      <c r="Y78"/>
    </row>
    <row r="79" spans="24:25" ht="15">
      <c r="X79" s="306"/>
      <c r="Y79"/>
    </row>
    <row r="80" ht="15">
      <c r="X80" s="306"/>
    </row>
    <row r="81" ht="15">
      <c r="X81" s="306"/>
    </row>
    <row r="82" ht="15">
      <c r="X82" s="306"/>
    </row>
    <row r="83" ht="15">
      <c r="X83" s="306"/>
    </row>
    <row r="84" ht="15">
      <c r="X84" s="306"/>
    </row>
    <row r="85" ht="15">
      <c r="X85" s="306"/>
    </row>
    <row r="86" ht="15">
      <c r="X86" s="306"/>
    </row>
    <row r="87" ht="15">
      <c r="X87" s="306"/>
    </row>
  </sheetData>
  <sheetProtection selectLockedCells="1"/>
  <mergeCells count="99">
    <mergeCell ref="N66:N67"/>
    <mergeCell ref="B66:B67"/>
    <mergeCell ref="U66:U67"/>
    <mergeCell ref="O66:O67"/>
    <mergeCell ref="P66:P67"/>
    <mergeCell ref="Q66:Q67"/>
    <mergeCell ref="R66:R67"/>
    <mergeCell ref="S66:S67"/>
    <mergeCell ref="T66:T67"/>
    <mergeCell ref="D59:I59"/>
    <mergeCell ref="P59:U59"/>
    <mergeCell ref="E63:G63"/>
    <mergeCell ref="H63:J63"/>
    <mergeCell ref="K63:M63"/>
    <mergeCell ref="N63:P63"/>
    <mergeCell ref="D60:I60"/>
    <mergeCell ref="P60:U60"/>
    <mergeCell ref="E62:M62"/>
    <mergeCell ref="Q63:S63"/>
    <mergeCell ref="P57:U57"/>
    <mergeCell ref="P58:U58"/>
    <mergeCell ref="N62:U62"/>
    <mergeCell ref="P61:U61"/>
    <mergeCell ref="T53:U53"/>
    <mergeCell ref="T41:T42"/>
    <mergeCell ref="U41:U42"/>
    <mergeCell ref="P56:U56"/>
    <mergeCell ref="P54:U54"/>
    <mergeCell ref="Q41:Q42"/>
    <mergeCell ref="R41:R42"/>
    <mergeCell ref="S41:S42"/>
    <mergeCell ref="P53:Q53"/>
    <mergeCell ref="N38:P38"/>
    <mergeCell ref="D35:I35"/>
    <mergeCell ref="E37:M37"/>
    <mergeCell ref="Q38:S38"/>
    <mergeCell ref="P31:U31"/>
    <mergeCell ref="P32:U32"/>
    <mergeCell ref="P33:U33"/>
    <mergeCell ref="N37:U37"/>
    <mergeCell ref="P36:U36"/>
    <mergeCell ref="P35:U35"/>
    <mergeCell ref="P34:U34"/>
    <mergeCell ref="B41:B42"/>
    <mergeCell ref="N41:N42"/>
    <mergeCell ref="O41:O42"/>
    <mergeCell ref="P41:P42"/>
    <mergeCell ref="K41:K42"/>
    <mergeCell ref="F41:F42"/>
    <mergeCell ref="E41:E42"/>
    <mergeCell ref="L41:L42"/>
    <mergeCell ref="M41:M42"/>
    <mergeCell ref="H41:H42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T28:U28"/>
    <mergeCell ref="Q13:S13"/>
    <mergeCell ref="N13:P13"/>
    <mergeCell ref="N16:N17"/>
    <mergeCell ref="O16:O17"/>
    <mergeCell ref="P3:Q3"/>
    <mergeCell ref="T3:U3"/>
    <mergeCell ref="P4:U4"/>
    <mergeCell ref="P6:U6"/>
    <mergeCell ref="K13:M13"/>
    <mergeCell ref="P7:U7"/>
    <mergeCell ref="P8:U8"/>
    <mergeCell ref="D9:I9"/>
    <mergeCell ref="P9:U9"/>
    <mergeCell ref="D10:I10"/>
    <mergeCell ref="P10:U10"/>
    <mergeCell ref="E12:M12"/>
    <mergeCell ref="N12:U12"/>
    <mergeCell ref="P11:U11"/>
    <mergeCell ref="E13:G13"/>
    <mergeCell ref="H13:J13"/>
    <mergeCell ref="D34:I34"/>
    <mergeCell ref="E38:G38"/>
    <mergeCell ref="H38:J38"/>
    <mergeCell ref="E16:E17"/>
    <mergeCell ref="F16:F17"/>
    <mergeCell ref="G16:G17"/>
    <mergeCell ref="H16:H17"/>
    <mergeCell ref="I16:I17"/>
    <mergeCell ref="J16:J17"/>
    <mergeCell ref="I41:I42"/>
    <mergeCell ref="G41:G42"/>
    <mergeCell ref="J41:J42"/>
    <mergeCell ref="K16:K17"/>
    <mergeCell ref="L16:L17"/>
    <mergeCell ref="M16:M17"/>
    <mergeCell ref="K38:M38"/>
  </mergeCells>
  <conditionalFormatting sqref="X31:X38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9">
      <selection activeCell="Y44" sqref="Y44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477" t="s">
        <v>35</v>
      </c>
      <c r="Q3" s="477"/>
      <c r="R3" s="78"/>
      <c r="S3" s="78"/>
      <c r="T3" s="478">
        <f>'Utkání-výsledky'!K2</f>
        <v>2016</v>
      </c>
      <c r="U3" s="478"/>
      <c r="X3" s="79" t="s">
        <v>0</v>
      </c>
    </row>
    <row r="4" spans="3:32" ht="18.75">
      <c r="C4" s="80" t="s">
        <v>36</v>
      </c>
      <c r="D4" s="81"/>
      <c r="N4" s="82">
        <v>5</v>
      </c>
      <c r="P4" s="479" t="str">
        <f>IF(N4=1,P6,IF(N4=2,P7,IF(N4=3,P8,IF(N4=4,P9,IF(N4=5,P10," ")))))</f>
        <v>VETERÁNI   II.</v>
      </c>
      <c r="Q4" s="480"/>
      <c r="R4" s="480"/>
      <c r="S4" s="480"/>
      <c r="T4" s="480"/>
      <c r="U4" s="481"/>
      <c r="W4" s="83" t="s">
        <v>1</v>
      </c>
      <c r="X4" s="84" t="s">
        <v>2</v>
      </c>
      <c r="AA4" s="1" t="s">
        <v>37</v>
      </c>
      <c r="AB4" s="52" t="s">
        <v>106</v>
      </c>
      <c r="AC4" s="52" t="s">
        <v>107</v>
      </c>
      <c r="AD4" s="1" t="s">
        <v>38</v>
      </c>
      <c r="AE4" s="1" t="s">
        <v>39</v>
      </c>
      <c r="AF4" s="1" t="s">
        <v>40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1" ht="14.25" customHeight="1">
      <c r="C6" s="80" t="s">
        <v>41</v>
      </c>
      <c r="D6" s="126"/>
      <c r="E6" s="87"/>
      <c r="F6" s="87"/>
      <c r="N6" s="88">
        <v>1</v>
      </c>
      <c r="P6" s="470" t="s">
        <v>42</v>
      </c>
      <c r="Q6" s="470"/>
      <c r="R6" s="470"/>
      <c r="S6" s="470"/>
      <c r="T6" s="470"/>
      <c r="U6" s="470"/>
      <c r="W6" s="89">
        <v>1</v>
      </c>
      <c r="X6" s="90" t="str">
        <f>IF($N$4=1,AA6,IF($N$4=2,AB6,IF($N$4=3,AC6,IF($N$4=4,AD6,IF($N$4=5,AE6,IF($N$4=6,AF6," "))))))</f>
        <v>Výškovice  B</v>
      </c>
      <c r="AA6" s="1">
        <f>'1.'!AA6</f>
        <v>0</v>
      </c>
      <c r="AB6" s="258"/>
      <c r="AD6" s="1">
        <f>'1.'!AD6</f>
        <v>0</v>
      </c>
      <c r="AE6" s="1" t="str">
        <f>'Utkání-výsledky'!N5</f>
        <v>Výškovice  B</v>
      </c>
    </row>
    <row r="7" spans="3:31" ht="16.5" customHeight="1">
      <c r="C7" s="80" t="s">
        <v>44</v>
      </c>
      <c r="D7" s="174"/>
      <c r="E7" s="91"/>
      <c r="F7" s="91"/>
      <c r="N7" s="88">
        <v>2</v>
      </c>
      <c r="P7" s="469" t="s">
        <v>108</v>
      </c>
      <c r="Q7" s="470"/>
      <c r="R7" s="470"/>
      <c r="S7" s="470"/>
      <c r="T7" s="470"/>
      <c r="U7" s="470"/>
      <c r="W7" s="89">
        <v>2</v>
      </c>
      <c r="X7" s="90" t="str">
        <f aca="true" t="shared" si="0" ref="X7:X13">IF($N$4=1,AA7,IF($N$4=2,AB7,IF($N$4=3,AC7,IF($N$4=4,AD7,IF($N$4=5,AE7,IF($N$4=6,AF7," "))))))</f>
        <v>Poruba</v>
      </c>
      <c r="AA7" s="1">
        <f>'1.'!AA7</f>
        <v>0</v>
      </c>
      <c r="AB7" s="258"/>
      <c r="AD7" s="1">
        <f>'1.'!AD7</f>
        <v>0</v>
      </c>
      <c r="AE7" s="1" t="str">
        <f>'Utkání-výsledky'!N6</f>
        <v>Poruba</v>
      </c>
    </row>
    <row r="8" spans="3:31" ht="15" customHeight="1">
      <c r="C8" s="80"/>
      <c r="N8" s="88">
        <v>3</v>
      </c>
      <c r="P8" s="469" t="s">
        <v>107</v>
      </c>
      <c r="Q8" s="470"/>
      <c r="R8" s="470"/>
      <c r="S8" s="470"/>
      <c r="T8" s="470"/>
      <c r="U8" s="470"/>
      <c r="W8" s="89">
        <v>3</v>
      </c>
      <c r="X8" s="90" t="str">
        <f t="shared" si="0"/>
        <v>Trnávka</v>
      </c>
      <c r="AA8" s="1">
        <f>'1.'!AA8</f>
        <v>0</v>
      </c>
      <c r="AB8" s="258"/>
      <c r="AD8" s="1">
        <f>'1.'!AD8</f>
        <v>0</v>
      </c>
      <c r="AE8" s="1" t="str">
        <f>'Utkání-výsledky'!N7</f>
        <v>Trnávka</v>
      </c>
    </row>
    <row r="9" spans="2:31" ht="18.75">
      <c r="B9" s="92">
        <v>6</v>
      </c>
      <c r="C9" s="76" t="s">
        <v>46</v>
      </c>
      <c r="D9" s="471" t="str">
        <f>IF(B9=1,X6,IF(B9=2,X7,IF(B9=3,X8,IF(B9=4,X9,IF(B9=5,X10,IF(B9=6,X11,IF(B9=7,X12,IF(B9=8,X13," "))))))))</f>
        <v>VOLNÝ  LOS</v>
      </c>
      <c r="E9" s="472"/>
      <c r="F9" s="472"/>
      <c r="G9" s="472"/>
      <c r="H9" s="472"/>
      <c r="I9" s="473"/>
      <c r="N9" s="88">
        <v>4</v>
      </c>
      <c r="P9" s="474" t="s">
        <v>45</v>
      </c>
      <c r="Q9" s="474"/>
      <c r="R9" s="474"/>
      <c r="S9" s="474"/>
      <c r="T9" s="474"/>
      <c r="U9" s="474"/>
      <c r="W9" s="89">
        <v>4</v>
      </c>
      <c r="X9" s="90" t="str">
        <f t="shared" si="0"/>
        <v>Štramberk</v>
      </c>
      <c r="AA9" s="1">
        <f>'1.'!AA9</f>
        <v>0</v>
      </c>
      <c r="AB9" s="258"/>
      <c r="AD9" s="1">
        <f>'1.'!AD9</f>
        <v>0</v>
      </c>
      <c r="AE9" s="1" t="str">
        <f>'Utkání-výsledky'!N8</f>
        <v>Štramberk</v>
      </c>
    </row>
    <row r="10" spans="2:31" ht="19.5" customHeight="1">
      <c r="B10" s="92">
        <v>5</v>
      </c>
      <c r="C10" s="76" t="s">
        <v>48</v>
      </c>
      <c r="D10" s="471" t="str">
        <f>IF(B10=1,X6,IF(B10=2,X7,IF(B10=3,X8,IF(B10=4,X9,IF(B10=5,X10,IF(B10=6,X11,IF(B10=7,X12,IF(B10=8,X13," "))))))))</f>
        <v>Krmelín</v>
      </c>
      <c r="E10" s="472"/>
      <c r="F10" s="472"/>
      <c r="G10" s="472"/>
      <c r="H10" s="472"/>
      <c r="I10" s="473"/>
      <c r="N10" s="88">
        <v>5</v>
      </c>
      <c r="P10" s="474" t="s">
        <v>47</v>
      </c>
      <c r="Q10" s="474"/>
      <c r="R10" s="474"/>
      <c r="S10" s="474"/>
      <c r="T10" s="474"/>
      <c r="U10" s="474"/>
      <c r="W10" s="89">
        <v>5</v>
      </c>
      <c r="X10" s="90" t="str">
        <f t="shared" si="0"/>
        <v>Krmelín</v>
      </c>
      <c r="AA10" s="1">
        <f>'1.'!AA10</f>
        <v>0</v>
      </c>
      <c r="AB10" s="258"/>
      <c r="AD10" s="1">
        <f>'1.'!AD10</f>
        <v>0</v>
      </c>
      <c r="AE10" s="1" t="str">
        <f>'Utkání-výsledky'!N9</f>
        <v>Krmelín</v>
      </c>
    </row>
    <row r="11" spans="14:31" ht="15.75" customHeight="1">
      <c r="N11" s="88">
        <v>6</v>
      </c>
      <c r="P11" s="474" t="s">
        <v>49</v>
      </c>
      <c r="Q11" s="474"/>
      <c r="R11" s="474"/>
      <c r="S11" s="474"/>
      <c r="T11" s="474"/>
      <c r="U11" s="474"/>
      <c r="W11" s="89">
        <v>6</v>
      </c>
      <c r="X11" s="90" t="str">
        <f t="shared" si="0"/>
        <v>VOLNÝ  LOS</v>
      </c>
      <c r="AA11" s="1">
        <f>'1.'!AA11</f>
        <v>0</v>
      </c>
      <c r="AB11" s="258"/>
      <c r="AD11" s="1">
        <f>'1.'!AD11</f>
        <v>0</v>
      </c>
      <c r="AE11" s="1" t="str">
        <f>'Utkání-výsledky'!N10</f>
        <v>VOLNÝ  LOS</v>
      </c>
    </row>
    <row r="12" spans="3:38" ht="15">
      <c r="C12" s="93" t="s">
        <v>50</v>
      </c>
      <c r="D12" s="94"/>
      <c r="E12" s="475" t="s">
        <v>51</v>
      </c>
      <c r="F12" s="476"/>
      <c r="G12" s="476"/>
      <c r="H12" s="476"/>
      <c r="I12" s="476"/>
      <c r="J12" s="476"/>
      <c r="K12" s="476"/>
      <c r="L12" s="476"/>
      <c r="M12" s="476"/>
      <c r="N12" s="476" t="s">
        <v>52</v>
      </c>
      <c r="O12" s="476"/>
      <c r="P12" s="476"/>
      <c r="Q12" s="476"/>
      <c r="R12" s="476"/>
      <c r="S12" s="476"/>
      <c r="T12" s="476"/>
      <c r="U12" s="476"/>
      <c r="V12" s="95"/>
      <c r="W12" s="89">
        <v>7</v>
      </c>
      <c r="X12" s="90">
        <f t="shared" si="0"/>
        <v>0</v>
      </c>
      <c r="AA12" s="1">
        <f>'1.'!AA12</f>
        <v>0</v>
      </c>
      <c r="AB12" s="258"/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5" t="s">
        <v>53</v>
      </c>
      <c r="F13" s="466"/>
      <c r="G13" s="467"/>
      <c r="H13" s="468" t="s">
        <v>54</v>
      </c>
      <c r="I13" s="466"/>
      <c r="J13" s="467" t="s">
        <v>54</v>
      </c>
      <c r="K13" s="468" t="s">
        <v>55</v>
      </c>
      <c r="L13" s="466"/>
      <c r="M13" s="466" t="s">
        <v>55</v>
      </c>
      <c r="N13" s="468" t="s">
        <v>56</v>
      </c>
      <c r="O13" s="466"/>
      <c r="P13" s="467"/>
      <c r="Q13" s="468" t="s">
        <v>57</v>
      </c>
      <c r="R13" s="466"/>
      <c r="S13" s="467"/>
      <c r="T13" s="100" t="s">
        <v>58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B13" s="258"/>
      <c r="AD13" s="1">
        <f>'1.'!AD13</f>
        <v>0</v>
      </c>
      <c r="AE13" s="1">
        <f>'1.'!AE13</f>
        <v>0</v>
      </c>
      <c r="AG13" s="7" t="s">
        <v>53</v>
      </c>
      <c r="AH13" s="7" t="s">
        <v>54</v>
      </c>
      <c r="AI13" s="7" t="s">
        <v>55</v>
      </c>
      <c r="AJ13" s="7" t="s">
        <v>53</v>
      </c>
      <c r="AK13" s="7" t="s">
        <v>54</v>
      </c>
      <c r="AL13" s="7" t="s">
        <v>55</v>
      </c>
    </row>
    <row r="14" spans="2:38" ht="24.75" customHeight="1">
      <c r="B14" s="103" t="s">
        <v>53</v>
      </c>
      <c r="C14" s="340"/>
      <c r="D14" s="341"/>
      <c r="E14" s="342"/>
      <c r="F14" s="343" t="s">
        <v>17</v>
      </c>
      <c r="G14" s="344"/>
      <c r="H14" s="345"/>
      <c r="I14" s="343" t="s">
        <v>17</v>
      </c>
      <c r="J14" s="344"/>
      <c r="K14" s="346"/>
      <c r="L14" s="347" t="s">
        <v>17</v>
      </c>
      <c r="M14" s="348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54</v>
      </c>
      <c r="C15" s="349"/>
      <c r="D15" s="340"/>
      <c r="E15" s="342"/>
      <c r="F15" s="343" t="s">
        <v>17</v>
      </c>
      <c r="G15" s="344"/>
      <c r="H15" s="345"/>
      <c r="I15" s="343" t="s">
        <v>17</v>
      </c>
      <c r="J15" s="344"/>
      <c r="K15" s="346"/>
      <c r="L15" s="347" t="s">
        <v>17</v>
      </c>
      <c r="M15" s="348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486" t="s">
        <v>55</v>
      </c>
      <c r="C16" s="349"/>
      <c r="D16" s="341"/>
      <c r="E16" s="457"/>
      <c r="F16" s="458" t="s">
        <v>17</v>
      </c>
      <c r="G16" s="459"/>
      <c r="H16" s="460"/>
      <c r="I16" s="458" t="s">
        <v>17</v>
      </c>
      <c r="J16" s="459"/>
      <c r="K16" s="461"/>
      <c r="L16" s="463" t="s">
        <v>17</v>
      </c>
      <c r="M16" s="455"/>
      <c r="N16" s="482">
        <f>E16+H16+K16</f>
        <v>0</v>
      </c>
      <c r="O16" s="484" t="s">
        <v>17</v>
      </c>
      <c r="P16" s="488">
        <f>G16+J16+M16</f>
        <v>0</v>
      </c>
      <c r="Q16" s="482">
        <f>SUM(AG16:AI16)</f>
        <v>0</v>
      </c>
      <c r="R16" s="484" t="s">
        <v>17</v>
      </c>
      <c r="S16" s="488">
        <f>SUM(AJ16:AL16)</f>
        <v>0</v>
      </c>
      <c r="T16" s="492">
        <f>IF(Q16&gt;S16,1,0)</f>
        <v>0</v>
      </c>
      <c r="U16" s="490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487"/>
      <c r="C17" s="350"/>
      <c r="D17" s="351"/>
      <c r="E17" s="457"/>
      <c r="F17" s="458"/>
      <c r="G17" s="459"/>
      <c r="H17" s="460"/>
      <c r="I17" s="458"/>
      <c r="J17" s="459"/>
      <c r="K17" s="462"/>
      <c r="L17" s="464"/>
      <c r="M17" s="456"/>
      <c r="N17" s="483"/>
      <c r="O17" s="485"/>
      <c r="P17" s="489"/>
      <c r="Q17" s="483"/>
      <c r="R17" s="485"/>
      <c r="S17" s="489"/>
      <c r="T17" s="493"/>
      <c r="U17" s="491"/>
      <c r="V17" s="111"/>
    </row>
    <row r="18" spans="2:22" ht="23.25" customHeight="1">
      <c r="B18" s="112"/>
      <c r="C18" s="113" t="s">
        <v>59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60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61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46</v>
      </c>
      <c r="K21" s="5"/>
      <c r="L21" s="5"/>
      <c r="T21" s="5" t="s">
        <v>48</v>
      </c>
    </row>
    <row r="22" spans="3:21" ht="15">
      <c r="C22" s="80" t="s">
        <v>62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477" t="s">
        <v>35</v>
      </c>
      <c r="Q28" s="477"/>
      <c r="R28" s="78"/>
      <c r="S28" s="78"/>
      <c r="T28" s="478">
        <f>T3</f>
        <v>2016</v>
      </c>
      <c r="U28" s="478"/>
      <c r="X28" s="79" t="s">
        <v>0</v>
      </c>
    </row>
    <row r="29" spans="3:32" ht="18.75">
      <c r="C29" s="80" t="s">
        <v>36</v>
      </c>
      <c r="D29" s="125"/>
      <c r="N29" s="82">
        <v>5</v>
      </c>
      <c r="P29" s="479" t="str">
        <f>IF(N29=1,P31,IF(N29=2,P32,IF(N29=3,P33,IF(N29=4,P34,IF(N29=5,P35," ")))))</f>
        <v>VETERÁNI   II.</v>
      </c>
      <c r="Q29" s="480"/>
      <c r="R29" s="480"/>
      <c r="S29" s="480"/>
      <c r="T29" s="480"/>
      <c r="U29" s="481"/>
      <c r="W29" s="83" t="s">
        <v>1</v>
      </c>
      <c r="X29" s="80" t="s">
        <v>2</v>
      </c>
      <c r="AA29" s="1" t="s">
        <v>37</v>
      </c>
      <c r="AB29" s="52" t="s">
        <v>83</v>
      </c>
      <c r="AC29" s="52" t="s">
        <v>84</v>
      </c>
      <c r="AD29" s="1" t="s">
        <v>38</v>
      </c>
      <c r="AE29" s="1" t="s">
        <v>39</v>
      </c>
      <c r="AF29" s="1" t="s">
        <v>40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41</v>
      </c>
      <c r="D31" s="126" t="s">
        <v>135</v>
      </c>
      <c r="E31" s="87"/>
      <c r="F31" s="87"/>
      <c r="N31" s="88">
        <v>1</v>
      </c>
      <c r="P31" s="470" t="s">
        <v>42</v>
      </c>
      <c r="Q31" s="470"/>
      <c r="R31" s="470"/>
      <c r="S31" s="470"/>
      <c r="T31" s="470"/>
      <c r="U31" s="470"/>
      <c r="W31" s="89">
        <v>1</v>
      </c>
      <c r="X31" s="90" t="str">
        <f aca="true" t="shared" si="1" ref="X31:X38">IF($N$29=1,AA31,IF($N$29=2,AB31,IF($N$29=3,AC31,IF($N$29=4,AD31,IF($N$29=5,AE31," ")))))</f>
        <v>Výškovice  B</v>
      </c>
      <c r="AA31" s="1">
        <f aca="true" t="shared" si="2" ref="AA31:AE36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 t="str">
        <f t="shared" si="2"/>
        <v>Výškovice  B</v>
      </c>
      <c r="AF31" s="1">
        <f aca="true" t="shared" si="3" ref="AF31:AF36">AF6</f>
        <v>0</v>
      </c>
    </row>
    <row r="32" spans="3:32" ht="15" customHeight="1">
      <c r="C32" s="80" t="s">
        <v>44</v>
      </c>
      <c r="D32" s="174">
        <v>42549</v>
      </c>
      <c r="E32" s="91"/>
      <c r="F32" s="91"/>
      <c r="N32" s="88">
        <v>2</v>
      </c>
      <c r="P32" s="469" t="s">
        <v>108</v>
      </c>
      <c r="Q32" s="470"/>
      <c r="R32" s="470"/>
      <c r="S32" s="470"/>
      <c r="T32" s="470"/>
      <c r="U32" s="470"/>
      <c r="W32" s="89">
        <v>2</v>
      </c>
      <c r="X32" s="90" t="str">
        <f t="shared" si="1"/>
        <v>Poruba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Poruba</v>
      </c>
      <c r="AF32" s="1">
        <f t="shared" si="3"/>
        <v>0</v>
      </c>
    </row>
    <row r="33" spans="3:32" ht="15" customHeight="1">
      <c r="C33" s="80"/>
      <c r="N33" s="88">
        <v>3</v>
      </c>
      <c r="P33" s="469" t="s">
        <v>107</v>
      </c>
      <c r="Q33" s="470"/>
      <c r="R33" s="470"/>
      <c r="S33" s="470"/>
      <c r="T33" s="470"/>
      <c r="U33" s="470"/>
      <c r="W33" s="89">
        <v>3</v>
      </c>
      <c r="X33" s="90" t="str">
        <f t="shared" si="1"/>
        <v>Trnávka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Trnávka</v>
      </c>
      <c r="AF33" s="1">
        <f t="shared" si="3"/>
        <v>0</v>
      </c>
    </row>
    <row r="34" spans="2:32" ht="18.75">
      <c r="B34" s="92">
        <v>1</v>
      </c>
      <c r="C34" s="76" t="s">
        <v>46</v>
      </c>
      <c r="D34" s="497" t="str">
        <f>IF(B34=1,X31,IF(B34=2,X32,IF(B34=3,X33,IF(B34=4,X34,IF(B34=5,X35,IF(B34=6,X36,IF(B34=7,X37,IF(B34=8,X38," "))))))))</f>
        <v>Výškovice  B</v>
      </c>
      <c r="E34" s="498"/>
      <c r="F34" s="498"/>
      <c r="G34" s="498"/>
      <c r="H34" s="498"/>
      <c r="I34" s="499"/>
      <c r="N34" s="88">
        <v>4</v>
      </c>
      <c r="P34" s="474" t="s">
        <v>45</v>
      </c>
      <c r="Q34" s="474"/>
      <c r="R34" s="474"/>
      <c r="S34" s="474"/>
      <c r="T34" s="474"/>
      <c r="U34" s="474"/>
      <c r="W34" s="89">
        <v>4</v>
      </c>
      <c r="X34" s="90" t="str">
        <f t="shared" si="1"/>
        <v>Štramberk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Štramberk</v>
      </c>
      <c r="AF34" s="1">
        <f t="shared" si="3"/>
        <v>0</v>
      </c>
    </row>
    <row r="35" spans="2:32" ht="18.75">
      <c r="B35" s="92">
        <v>4</v>
      </c>
      <c r="C35" s="76" t="s">
        <v>48</v>
      </c>
      <c r="D35" s="494" t="str">
        <f>IF(B35=1,X31,IF(B35=2,X32,IF(B35=3,X33,IF(B35=4,X34,IF(B35=5,X35,IF(B35=6,X36,IF(B35=7,X37,IF(B35=8,X38," "))))))))</f>
        <v>Štramberk</v>
      </c>
      <c r="E35" s="495"/>
      <c r="F35" s="495"/>
      <c r="G35" s="495"/>
      <c r="H35" s="495"/>
      <c r="I35" s="496"/>
      <c r="N35" s="88">
        <v>5</v>
      </c>
      <c r="P35" s="474" t="s">
        <v>47</v>
      </c>
      <c r="Q35" s="474"/>
      <c r="R35" s="474"/>
      <c r="S35" s="474"/>
      <c r="T35" s="474"/>
      <c r="U35" s="474"/>
      <c r="W35" s="89">
        <v>5</v>
      </c>
      <c r="X35" s="90" t="str">
        <f t="shared" si="1"/>
        <v>Krmelín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Krmelín</v>
      </c>
      <c r="AF35" s="1">
        <f t="shared" si="3"/>
        <v>0</v>
      </c>
    </row>
    <row r="36" spans="14:32" ht="15">
      <c r="N36" s="88">
        <v>6</v>
      </c>
      <c r="P36" s="474" t="s">
        <v>49</v>
      </c>
      <c r="Q36" s="474"/>
      <c r="R36" s="474"/>
      <c r="S36" s="474"/>
      <c r="T36" s="474"/>
      <c r="U36" s="474"/>
      <c r="W36" s="89">
        <v>6</v>
      </c>
      <c r="X36" s="90" t="str">
        <f t="shared" si="1"/>
        <v>VOLNÝ  LOS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VOLNÝ  LOS</v>
      </c>
      <c r="AF36" s="1">
        <f t="shared" si="3"/>
        <v>0</v>
      </c>
    </row>
    <row r="37" spans="3:24" ht="15">
      <c r="C37" s="93" t="s">
        <v>50</v>
      </c>
      <c r="D37" s="94"/>
      <c r="E37" s="475" t="s">
        <v>51</v>
      </c>
      <c r="F37" s="476"/>
      <c r="G37" s="476"/>
      <c r="H37" s="476"/>
      <c r="I37" s="476"/>
      <c r="J37" s="476"/>
      <c r="K37" s="476"/>
      <c r="L37" s="476"/>
      <c r="M37" s="476"/>
      <c r="N37" s="476" t="s">
        <v>52</v>
      </c>
      <c r="O37" s="476"/>
      <c r="P37" s="476"/>
      <c r="Q37" s="476"/>
      <c r="R37" s="476"/>
      <c r="S37" s="476"/>
      <c r="T37" s="476"/>
      <c r="U37" s="476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465" t="s">
        <v>53</v>
      </c>
      <c r="F38" s="466"/>
      <c r="G38" s="467"/>
      <c r="H38" s="468" t="s">
        <v>54</v>
      </c>
      <c r="I38" s="466"/>
      <c r="J38" s="467" t="s">
        <v>54</v>
      </c>
      <c r="K38" s="468" t="s">
        <v>55</v>
      </c>
      <c r="L38" s="466"/>
      <c r="M38" s="466" t="s">
        <v>55</v>
      </c>
      <c r="N38" s="468" t="s">
        <v>56</v>
      </c>
      <c r="O38" s="466"/>
      <c r="P38" s="467"/>
      <c r="Q38" s="468" t="s">
        <v>57</v>
      </c>
      <c r="R38" s="466"/>
      <c r="S38" s="467"/>
      <c r="T38" s="100" t="s">
        <v>58</v>
      </c>
      <c r="U38" s="101"/>
      <c r="V38" s="102"/>
      <c r="W38" s="89">
        <v>8</v>
      </c>
      <c r="X38" s="90">
        <f t="shared" si="1"/>
        <v>0</v>
      </c>
      <c r="AG38" s="7" t="s">
        <v>53</v>
      </c>
      <c r="AH38" s="7" t="s">
        <v>54</v>
      </c>
      <c r="AI38" s="7" t="s">
        <v>55</v>
      </c>
      <c r="AJ38" s="7" t="s">
        <v>53</v>
      </c>
      <c r="AK38" s="7" t="s">
        <v>54</v>
      </c>
      <c r="AL38" s="7" t="s">
        <v>55</v>
      </c>
    </row>
    <row r="39" spans="2:38" ht="24.75" customHeight="1">
      <c r="B39" s="103" t="s">
        <v>53</v>
      </c>
      <c r="C39" s="340" t="s">
        <v>120</v>
      </c>
      <c r="D39" s="341" t="s">
        <v>138</v>
      </c>
      <c r="E39" s="342">
        <v>6</v>
      </c>
      <c r="F39" s="343" t="s">
        <v>17</v>
      </c>
      <c r="G39" s="344">
        <v>1</v>
      </c>
      <c r="H39" s="345">
        <v>3</v>
      </c>
      <c r="I39" s="343" t="s">
        <v>17</v>
      </c>
      <c r="J39" s="344">
        <v>6</v>
      </c>
      <c r="K39" s="346">
        <v>6</v>
      </c>
      <c r="L39" s="347" t="s">
        <v>17</v>
      </c>
      <c r="M39" s="348">
        <v>4</v>
      </c>
      <c r="N39" s="104">
        <v>12</v>
      </c>
      <c r="O39" s="105" t="s">
        <v>17</v>
      </c>
      <c r="P39" s="106">
        <f>G39+J39+M39</f>
        <v>11</v>
      </c>
      <c r="Q39" s="104">
        <f>SUM(AG39:AI39)</f>
        <v>2</v>
      </c>
      <c r="R39" s="105" t="s">
        <v>17</v>
      </c>
      <c r="S39" s="106">
        <f>SUM(AJ39:AL39)</f>
        <v>1</v>
      </c>
      <c r="T39" s="107">
        <f>IF(Q39&gt;S39,1,0)</f>
        <v>1</v>
      </c>
      <c r="U39" s="108">
        <f>IF(S39&gt;Q39,1,0)</f>
        <v>0</v>
      </c>
      <c r="V39" s="95"/>
      <c r="X39" s="109"/>
      <c r="AG39" s="110">
        <f>IF(E39&gt;G39,1,0)</f>
        <v>1</v>
      </c>
      <c r="AH39" s="110">
        <f>IF(H39&gt;J39,1,0)</f>
        <v>0</v>
      </c>
      <c r="AI39" s="110">
        <f>IF(K39+M39&gt;0,IF(K39&gt;M39,1,0),0)</f>
        <v>1</v>
      </c>
      <c r="AJ39" s="110">
        <f>IF(G39&gt;E39,1,0)</f>
        <v>0</v>
      </c>
      <c r="AK39" s="110">
        <f>IF(J39&gt;H39,1,0)</f>
        <v>1</v>
      </c>
      <c r="AL39" s="110">
        <f>IF(K39+M39&gt;0,IF(M39&gt;K39,1,0),0)</f>
        <v>0</v>
      </c>
    </row>
    <row r="40" spans="2:38" ht="24.75" customHeight="1">
      <c r="B40" s="103" t="s">
        <v>54</v>
      </c>
      <c r="C40" s="349" t="s">
        <v>121</v>
      </c>
      <c r="D40" s="340" t="s">
        <v>140</v>
      </c>
      <c r="E40" s="342">
        <v>6</v>
      </c>
      <c r="F40" s="343" t="s">
        <v>17</v>
      </c>
      <c r="G40" s="344">
        <v>4</v>
      </c>
      <c r="H40" s="345">
        <v>5</v>
      </c>
      <c r="I40" s="343" t="s">
        <v>17</v>
      </c>
      <c r="J40" s="344">
        <v>7</v>
      </c>
      <c r="K40" s="346">
        <v>6</v>
      </c>
      <c r="L40" s="347" t="s">
        <v>17</v>
      </c>
      <c r="M40" s="348">
        <v>7</v>
      </c>
      <c r="N40" s="104">
        <v>17</v>
      </c>
      <c r="O40" s="105" t="s">
        <v>17</v>
      </c>
      <c r="P40" s="106">
        <f>G40+J40+M40</f>
        <v>18</v>
      </c>
      <c r="Q40" s="104">
        <f>SUM(AG40:AI40)</f>
        <v>1</v>
      </c>
      <c r="R40" s="105" t="s">
        <v>17</v>
      </c>
      <c r="S40" s="106">
        <f>SUM(AJ40:AL40)</f>
        <v>2</v>
      </c>
      <c r="T40" s="107">
        <f>IF(Q40&gt;S40,1,0)</f>
        <v>0</v>
      </c>
      <c r="U40" s="108">
        <f>IF(S40&gt;Q40,1,0)</f>
        <v>1</v>
      </c>
      <c r="V40" s="95"/>
      <c r="AG40" s="110">
        <f>IF(E40&gt;G40,1,0)</f>
        <v>1</v>
      </c>
      <c r="AH40" s="110">
        <f>IF(H40&gt;J40,1,0)</f>
        <v>0</v>
      </c>
      <c r="AI40" s="110">
        <f>IF(K40+M40&gt;0,IF(K40&gt;M40,1,0),0)</f>
        <v>0</v>
      </c>
      <c r="AJ40" s="110">
        <f>IF(G40&gt;E40,1,0)</f>
        <v>0</v>
      </c>
      <c r="AK40" s="110">
        <f>IF(J40&gt;H40,1,0)</f>
        <v>1</v>
      </c>
      <c r="AL40" s="110">
        <f>IF(K40+M40&gt;0,IF(M40&gt;K40,1,0),0)</f>
        <v>1</v>
      </c>
    </row>
    <row r="41" spans="2:38" ht="24.75" customHeight="1">
      <c r="B41" s="486" t="s">
        <v>55</v>
      </c>
      <c r="C41" s="349" t="s">
        <v>136</v>
      </c>
      <c r="D41" s="341" t="s">
        <v>138</v>
      </c>
      <c r="E41" s="457">
        <v>6</v>
      </c>
      <c r="F41" s="458" t="s">
        <v>17</v>
      </c>
      <c r="G41" s="459">
        <v>2</v>
      </c>
      <c r="H41" s="460">
        <v>6</v>
      </c>
      <c r="I41" s="458" t="s">
        <v>17</v>
      </c>
      <c r="J41" s="459">
        <v>1</v>
      </c>
      <c r="K41" s="461"/>
      <c r="L41" s="463" t="s">
        <v>17</v>
      </c>
      <c r="M41" s="455"/>
      <c r="N41" s="292">
        <v>12</v>
      </c>
      <c r="O41" s="484" t="s">
        <v>17</v>
      </c>
      <c r="P41" s="488">
        <f>G41+J41+M41</f>
        <v>3</v>
      </c>
      <c r="Q41" s="482">
        <f>SUM(AG41:AI41)</f>
        <v>2</v>
      </c>
      <c r="R41" s="484" t="s">
        <v>17</v>
      </c>
      <c r="S41" s="488">
        <f>SUM(AJ41:AL41)</f>
        <v>0</v>
      </c>
      <c r="T41" s="492">
        <f>IF(Q41&gt;S41,1,0)</f>
        <v>1</v>
      </c>
      <c r="U41" s="490">
        <f>IF(S41&gt;Q41,1,0)</f>
        <v>0</v>
      </c>
      <c r="V41" s="111"/>
      <c r="AG41" s="110">
        <f>IF(E41&gt;G41,1,0)</f>
        <v>1</v>
      </c>
      <c r="AH41" s="110">
        <f>IF(H41&gt;J41,1,0)</f>
        <v>1</v>
      </c>
      <c r="AI41" s="110">
        <f>IF(K41+M41&gt;0,IF(K41&gt;M41,1,0),0)</f>
        <v>0</v>
      </c>
      <c r="AJ41" s="110">
        <f>IF(G41&gt;E41,1,0)</f>
        <v>0</v>
      </c>
      <c r="AK41" s="110">
        <f>IF(J41&gt;H41,1,0)</f>
        <v>0</v>
      </c>
      <c r="AL41" s="110">
        <f>IF(K41+M41&gt;0,IF(M41&gt;K41,1,0),0)</f>
        <v>0</v>
      </c>
    </row>
    <row r="42" spans="2:22" ht="24.75" customHeight="1">
      <c r="B42" s="487"/>
      <c r="C42" s="350" t="s">
        <v>120</v>
      </c>
      <c r="D42" s="351" t="s">
        <v>169</v>
      </c>
      <c r="E42" s="457"/>
      <c r="F42" s="458"/>
      <c r="G42" s="459"/>
      <c r="H42" s="460"/>
      <c r="I42" s="458"/>
      <c r="J42" s="459"/>
      <c r="K42" s="462"/>
      <c r="L42" s="464"/>
      <c r="M42" s="456"/>
      <c r="N42" s="293"/>
      <c r="O42" s="485"/>
      <c r="P42" s="489"/>
      <c r="Q42" s="483"/>
      <c r="R42" s="485"/>
      <c r="S42" s="489"/>
      <c r="T42" s="493"/>
      <c r="U42" s="491"/>
      <c r="V42" s="111"/>
    </row>
    <row r="43" spans="2:22" ht="24.75" customHeight="1">
      <c r="B43" s="112"/>
      <c r="C43" s="113" t="s">
        <v>59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41</v>
      </c>
      <c r="O43" s="105" t="s">
        <v>17</v>
      </c>
      <c r="P43" s="116">
        <f>SUM(P39:P42)</f>
        <v>32</v>
      </c>
      <c r="Q43" s="132">
        <f>SUM(Q39:Q42)</f>
        <v>5</v>
      </c>
      <c r="R43" s="134" t="s">
        <v>17</v>
      </c>
      <c r="S43" s="133">
        <f>SUM(S39:S42)</f>
        <v>3</v>
      </c>
      <c r="T43" s="107">
        <f>SUM(T39:T42)</f>
        <v>2</v>
      </c>
      <c r="U43" s="108">
        <f>SUM(U39:U42)</f>
        <v>1</v>
      </c>
      <c r="V43" s="95"/>
    </row>
    <row r="44" spans="2:22" ht="24.75" customHeight="1">
      <c r="B44" s="112"/>
      <c r="C44" s="6" t="s">
        <v>60</v>
      </c>
      <c r="D44" s="118" t="str">
        <f>IF(T43&gt;U43,D34,IF(U43&gt;T43,D35,IF(U43+T43=0," ","CHYBA ZADÁNÍ")))</f>
        <v>Výškovice  B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61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46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48</v>
      </c>
      <c r="U46" s="122"/>
    </row>
    <row r="47" spans="3:21" ht="15">
      <c r="C47" s="128" t="s">
        <v>62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477" t="s">
        <v>35</v>
      </c>
      <c r="Q53" s="477"/>
      <c r="R53" s="78"/>
      <c r="S53" s="78"/>
      <c r="T53" s="478">
        <f>T3</f>
        <v>2016</v>
      </c>
      <c r="U53" s="478"/>
      <c r="X53" s="79" t="s">
        <v>0</v>
      </c>
    </row>
    <row r="54" spans="3:32" ht="18.75">
      <c r="C54" s="80" t="s">
        <v>36</v>
      </c>
      <c r="D54" s="125"/>
      <c r="N54" s="82">
        <v>5</v>
      </c>
      <c r="P54" s="479" t="str">
        <f>IF(N54=1,P56,IF(N54=2,P57,IF(N54=3,P58,IF(N54=4,P59,IF(N54=5,P60," ")))))</f>
        <v>VETERÁNI   II.</v>
      </c>
      <c r="Q54" s="480"/>
      <c r="R54" s="480"/>
      <c r="S54" s="480"/>
      <c r="T54" s="480"/>
      <c r="U54" s="481"/>
      <c r="W54" s="83" t="s">
        <v>1</v>
      </c>
      <c r="X54" s="80" t="s">
        <v>2</v>
      </c>
      <c r="AA54" s="1" t="s">
        <v>37</v>
      </c>
      <c r="AB54" s="52" t="s">
        <v>83</v>
      </c>
      <c r="AC54" s="52" t="s">
        <v>84</v>
      </c>
      <c r="AD54" s="1" t="s">
        <v>38</v>
      </c>
      <c r="AE54" s="1" t="s">
        <v>39</v>
      </c>
      <c r="AF54" s="1" t="s">
        <v>40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41</v>
      </c>
      <c r="D56" s="126" t="s">
        <v>104</v>
      </c>
      <c r="E56" s="87"/>
      <c r="F56" s="87"/>
      <c r="N56" s="88">
        <v>1</v>
      </c>
      <c r="P56" s="470" t="s">
        <v>42</v>
      </c>
      <c r="Q56" s="470"/>
      <c r="R56" s="470"/>
      <c r="S56" s="470"/>
      <c r="T56" s="470"/>
      <c r="U56" s="470"/>
      <c r="W56" s="89">
        <v>1</v>
      </c>
      <c r="X56" s="90" t="str">
        <f aca="true" t="shared" si="4" ref="X56:X63">IF($N$29=1,AA56,IF($N$29=2,AB56,IF($N$29=3,AC56,IF($N$29=4,AD56,IF($N$29=5,AE56," ")))))</f>
        <v>Výškovice  B</v>
      </c>
      <c r="AA56" s="1">
        <f aca="true" t="shared" si="5" ref="AA56:AE61">AA31</f>
        <v>0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 t="str">
        <f t="shared" si="5"/>
        <v>Výškovice  B</v>
      </c>
      <c r="AF56" s="1">
        <f aca="true" t="shared" si="6" ref="AF56:AF61">AF31</f>
        <v>0</v>
      </c>
    </row>
    <row r="57" spans="3:32" ht="15" customHeight="1">
      <c r="C57" s="80" t="s">
        <v>44</v>
      </c>
      <c r="D57" s="174">
        <v>42535</v>
      </c>
      <c r="E57" s="91"/>
      <c r="F57" s="91"/>
      <c r="N57" s="88">
        <v>2</v>
      </c>
      <c r="P57" s="469" t="s">
        <v>108</v>
      </c>
      <c r="Q57" s="470"/>
      <c r="R57" s="470"/>
      <c r="S57" s="470"/>
      <c r="T57" s="470"/>
      <c r="U57" s="470"/>
      <c r="W57" s="89">
        <v>2</v>
      </c>
      <c r="X57" s="90" t="str">
        <f t="shared" si="4"/>
        <v>Poruba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 t="str">
        <f t="shared" si="5"/>
        <v>Poruba</v>
      </c>
      <c r="AF57" s="1">
        <f t="shared" si="6"/>
        <v>0</v>
      </c>
    </row>
    <row r="58" spans="3:32" ht="15" customHeight="1">
      <c r="C58" s="80"/>
      <c r="N58" s="88">
        <v>3</v>
      </c>
      <c r="P58" s="469" t="s">
        <v>107</v>
      </c>
      <c r="Q58" s="470"/>
      <c r="R58" s="470"/>
      <c r="S58" s="470"/>
      <c r="T58" s="470"/>
      <c r="U58" s="470"/>
      <c r="W58" s="89">
        <v>3</v>
      </c>
      <c r="X58" s="90" t="str">
        <f t="shared" si="4"/>
        <v>Trnávka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 t="str">
        <f t="shared" si="5"/>
        <v>Trnávka</v>
      </c>
      <c r="AF58" s="1">
        <f t="shared" si="6"/>
        <v>0</v>
      </c>
    </row>
    <row r="59" spans="2:32" ht="18.75">
      <c r="B59" s="92">
        <v>2</v>
      </c>
      <c r="C59" s="76" t="s">
        <v>46</v>
      </c>
      <c r="D59" s="494" t="str">
        <f>IF(B59=1,X56,IF(B59=2,X57,IF(B59=3,X58,IF(B59=4,X59,IF(B59=5,X60,IF(B59=6,X61,IF(B59=7,X62,IF(B59=8,X63," "))))))))</f>
        <v>Poruba</v>
      </c>
      <c r="E59" s="495"/>
      <c r="F59" s="495"/>
      <c r="G59" s="495"/>
      <c r="H59" s="495"/>
      <c r="I59" s="496"/>
      <c r="N59" s="88">
        <v>4</v>
      </c>
      <c r="P59" s="474" t="s">
        <v>45</v>
      </c>
      <c r="Q59" s="474"/>
      <c r="R59" s="474"/>
      <c r="S59" s="474"/>
      <c r="T59" s="474"/>
      <c r="U59" s="474"/>
      <c r="W59" s="89">
        <v>4</v>
      </c>
      <c r="X59" s="90" t="str">
        <f t="shared" si="4"/>
        <v>Štramberk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 t="str">
        <f t="shared" si="5"/>
        <v>Štramberk</v>
      </c>
      <c r="AF59" s="1">
        <f t="shared" si="6"/>
        <v>0</v>
      </c>
    </row>
    <row r="60" spans="2:32" ht="18.75">
      <c r="B60" s="92">
        <v>3</v>
      </c>
      <c r="C60" s="76" t="s">
        <v>48</v>
      </c>
      <c r="D60" s="494" t="str">
        <f>IF(B60=1,X56,IF(B60=2,X57,IF(B60=3,X58,IF(B60=4,X59,IF(B60=5,X60,IF(B60=6,X61,IF(B60=7,X62,IF(B60=8,X63," "))))))))</f>
        <v>Trnávka</v>
      </c>
      <c r="E60" s="495"/>
      <c r="F60" s="495"/>
      <c r="G60" s="495"/>
      <c r="H60" s="495"/>
      <c r="I60" s="496"/>
      <c r="N60" s="88">
        <v>5</v>
      </c>
      <c r="P60" s="474" t="s">
        <v>47</v>
      </c>
      <c r="Q60" s="474"/>
      <c r="R60" s="474"/>
      <c r="S60" s="474"/>
      <c r="T60" s="474"/>
      <c r="U60" s="474"/>
      <c r="W60" s="89">
        <v>5</v>
      </c>
      <c r="X60" s="90" t="str">
        <f t="shared" si="4"/>
        <v>Krmelín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 t="str">
        <f t="shared" si="5"/>
        <v>Krmelín</v>
      </c>
      <c r="AF60" s="1">
        <f t="shared" si="6"/>
        <v>0</v>
      </c>
    </row>
    <row r="61" spans="14:32" ht="15">
      <c r="N61" s="88">
        <v>6</v>
      </c>
      <c r="P61" s="474" t="s">
        <v>49</v>
      </c>
      <c r="Q61" s="474"/>
      <c r="R61" s="474"/>
      <c r="S61" s="474"/>
      <c r="T61" s="474"/>
      <c r="U61" s="474"/>
      <c r="W61" s="89">
        <v>6</v>
      </c>
      <c r="X61" s="90" t="str">
        <f t="shared" si="4"/>
        <v>VOLNÝ  LOS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 t="str">
        <f t="shared" si="5"/>
        <v>VOLNÝ  LOS</v>
      </c>
      <c r="AF61" s="1">
        <f t="shared" si="6"/>
        <v>0</v>
      </c>
    </row>
    <row r="62" spans="3:24" ht="15">
      <c r="C62" s="93" t="s">
        <v>50</v>
      </c>
      <c r="D62" s="94"/>
      <c r="E62" s="475" t="s">
        <v>51</v>
      </c>
      <c r="F62" s="476"/>
      <c r="G62" s="476"/>
      <c r="H62" s="476"/>
      <c r="I62" s="476"/>
      <c r="J62" s="476"/>
      <c r="K62" s="476"/>
      <c r="L62" s="476"/>
      <c r="M62" s="476"/>
      <c r="N62" s="476" t="s">
        <v>52</v>
      </c>
      <c r="O62" s="476"/>
      <c r="P62" s="476"/>
      <c r="Q62" s="476"/>
      <c r="R62" s="476"/>
      <c r="S62" s="476"/>
      <c r="T62" s="476"/>
      <c r="U62" s="476"/>
      <c r="V62" s="95"/>
      <c r="W62" s="89">
        <v>7</v>
      </c>
      <c r="X62" s="90">
        <f t="shared" si="4"/>
        <v>0</v>
      </c>
    </row>
    <row r="63" spans="2:38" ht="15">
      <c r="B63" s="97"/>
      <c r="C63" s="98" t="s">
        <v>7</v>
      </c>
      <c r="D63" s="99" t="s">
        <v>8</v>
      </c>
      <c r="E63" s="465" t="s">
        <v>53</v>
      </c>
      <c r="F63" s="466"/>
      <c r="G63" s="467"/>
      <c r="H63" s="468" t="s">
        <v>54</v>
      </c>
      <c r="I63" s="466"/>
      <c r="J63" s="467" t="s">
        <v>54</v>
      </c>
      <c r="K63" s="468" t="s">
        <v>55</v>
      </c>
      <c r="L63" s="466"/>
      <c r="M63" s="466" t="s">
        <v>55</v>
      </c>
      <c r="N63" s="468" t="s">
        <v>56</v>
      </c>
      <c r="O63" s="466"/>
      <c r="P63" s="467"/>
      <c r="Q63" s="468" t="s">
        <v>57</v>
      </c>
      <c r="R63" s="466"/>
      <c r="S63" s="467"/>
      <c r="T63" s="100" t="s">
        <v>58</v>
      </c>
      <c r="U63" s="101"/>
      <c r="V63" s="102"/>
      <c r="W63" s="89">
        <v>8</v>
      </c>
      <c r="X63" s="90">
        <f t="shared" si="4"/>
        <v>0</v>
      </c>
      <c r="AG63" s="7" t="s">
        <v>53</v>
      </c>
      <c r="AH63" s="7" t="s">
        <v>54</v>
      </c>
      <c r="AI63" s="7" t="s">
        <v>55</v>
      </c>
      <c r="AJ63" s="7" t="s">
        <v>53</v>
      </c>
      <c r="AK63" s="7" t="s">
        <v>54</v>
      </c>
      <c r="AL63" s="7" t="s">
        <v>55</v>
      </c>
    </row>
    <row r="64" spans="2:38" ht="22.5" customHeight="1">
      <c r="B64" s="103" t="s">
        <v>53</v>
      </c>
      <c r="C64" s="340" t="s">
        <v>102</v>
      </c>
      <c r="D64" s="341" t="s">
        <v>95</v>
      </c>
      <c r="E64" s="342">
        <v>6</v>
      </c>
      <c r="F64" s="343" t="s">
        <v>17</v>
      </c>
      <c r="G64" s="344">
        <v>0</v>
      </c>
      <c r="H64" s="345">
        <v>6</v>
      </c>
      <c r="I64" s="343" t="s">
        <v>17</v>
      </c>
      <c r="J64" s="344">
        <v>3</v>
      </c>
      <c r="K64" s="346"/>
      <c r="L64" s="347" t="s">
        <v>17</v>
      </c>
      <c r="M64" s="348"/>
      <c r="N64" s="104">
        <f>E64+H64+K64</f>
        <v>12</v>
      </c>
      <c r="O64" s="105" t="s">
        <v>17</v>
      </c>
      <c r="P64" s="106">
        <f>G64+J64+M64</f>
        <v>3</v>
      </c>
      <c r="Q64" s="104">
        <f>SUM(AG64:AI64)</f>
        <v>2</v>
      </c>
      <c r="R64" s="105" t="s">
        <v>17</v>
      </c>
      <c r="S64" s="106">
        <f>SUM(AJ64:AL64)</f>
        <v>0</v>
      </c>
      <c r="T64" s="107">
        <f>IF(Q64&gt;S64,1,0)</f>
        <v>1</v>
      </c>
      <c r="U64" s="108">
        <f>IF(S64&gt;Q64,1,0)</f>
        <v>0</v>
      </c>
      <c r="V64" s="95"/>
      <c r="X64" s="109"/>
      <c r="Y64" s="338" t="s">
        <v>159</v>
      </c>
      <c r="AG64" s="110">
        <f>IF(E64&gt;G64,1,0)</f>
        <v>1</v>
      </c>
      <c r="AH64" s="110">
        <f>IF(H64&gt;J64,1,0)</f>
        <v>1</v>
      </c>
      <c r="AI64" s="110">
        <f>IF(K64+M64&gt;0,IF(K64&gt;M64,1,0),0)</f>
        <v>0</v>
      </c>
      <c r="AJ64" s="110">
        <f>IF(G64&gt;E64,1,0)</f>
        <v>0</v>
      </c>
      <c r="AK64" s="110">
        <f>IF(J64&gt;H64,1,0)</f>
        <v>0</v>
      </c>
      <c r="AL64" s="110">
        <f>IF(K64+M64&gt;0,IF(M64&gt;K64,1,0),0)</f>
        <v>0</v>
      </c>
    </row>
    <row r="65" spans="2:38" ht="22.5" customHeight="1">
      <c r="B65" s="103" t="s">
        <v>54</v>
      </c>
      <c r="C65" s="349" t="s">
        <v>103</v>
      </c>
      <c r="D65" s="340" t="s">
        <v>163</v>
      </c>
      <c r="E65" s="342">
        <v>6</v>
      </c>
      <c r="F65" s="343" t="s">
        <v>17</v>
      </c>
      <c r="G65" s="344">
        <v>4</v>
      </c>
      <c r="H65" s="345">
        <v>6</v>
      </c>
      <c r="I65" s="343" t="s">
        <v>17</v>
      </c>
      <c r="J65" s="344">
        <v>1</v>
      </c>
      <c r="K65" s="346"/>
      <c r="L65" s="347" t="s">
        <v>17</v>
      </c>
      <c r="M65" s="348"/>
      <c r="N65" s="104">
        <f>E65+H65+K65</f>
        <v>12</v>
      </c>
      <c r="O65" s="105" t="s">
        <v>17</v>
      </c>
      <c r="P65" s="106">
        <f>G65+J65+M65</f>
        <v>5</v>
      </c>
      <c r="Q65" s="104">
        <f>SUM(AG65:AI65)</f>
        <v>2</v>
      </c>
      <c r="R65" s="105" t="s">
        <v>17</v>
      </c>
      <c r="S65" s="106">
        <f>SUM(AJ65:AL65)</f>
        <v>0</v>
      </c>
      <c r="T65" s="107">
        <f>IF(Q65&gt;S65,1,0)</f>
        <v>1</v>
      </c>
      <c r="U65" s="108">
        <f>IF(S65&gt;Q65,1,0)</f>
        <v>0</v>
      </c>
      <c r="V65" s="95"/>
      <c r="X65" s="271"/>
      <c r="Y65" s="338" t="s">
        <v>160</v>
      </c>
      <c r="AG65" s="110">
        <f>IF(E65&gt;G65,1,0)</f>
        <v>1</v>
      </c>
      <c r="AH65" s="110">
        <f>IF(H65&gt;J65,1,0)</f>
        <v>1</v>
      </c>
      <c r="AI65" s="110">
        <f>IF(K65+M65&gt;0,IF(K65&gt;M65,1,0),0)</f>
        <v>0</v>
      </c>
      <c r="AJ65" s="110">
        <f>IF(G65&gt;E65,1,0)</f>
        <v>0</v>
      </c>
      <c r="AK65" s="110">
        <f>IF(J65&gt;H65,1,0)</f>
        <v>0</v>
      </c>
      <c r="AL65" s="110">
        <f>IF(K65+M65&gt;0,IF(M65&gt;K65,1,0),0)</f>
        <v>0</v>
      </c>
    </row>
    <row r="66" spans="2:38" ht="22.5" customHeight="1">
      <c r="B66" s="486" t="s">
        <v>55</v>
      </c>
      <c r="C66" s="349" t="s">
        <v>100</v>
      </c>
      <c r="D66" s="341" t="s">
        <v>96</v>
      </c>
      <c r="E66" s="457">
        <v>6</v>
      </c>
      <c r="F66" s="458" t="s">
        <v>17</v>
      </c>
      <c r="G66" s="459">
        <v>2</v>
      </c>
      <c r="H66" s="460">
        <v>6</v>
      </c>
      <c r="I66" s="458" t="s">
        <v>17</v>
      </c>
      <c r="J66" s="459">
        <v>4</v>
      </c>
      <c r="K66" s="461"/>
      <c r="L66" s="463" t="s">
        <v>17</v>
      </c>
      <c r="M66" s="455"/>
      <c r="N66" s="482">
        <f>E66+H66+K66</f>
        <v>12</v>
      </c>
      <c r="O66" s="484" t="s">
        <v>17</v>
      </c>
      <c r="P66" s="488">
        <f>G66+J66+M66</f>
        <v>6</v>
      </c>
      <c r="Q66" s="482">
        <f>SUM(AG66:AI66)</f>
        <v>2</v>
      </c>
      <c r="R66" s="484" t="s">
        <v>17</v>
      </c>
      <c r="S66" s="488">
        <f>SUM(AJ66:AL66)</f>
        <v>0</v>
      </c>
      <c r="T66" s="492">
        <f>IF(Q66&gt;S66,1,0)</f>
        <v>1</v>
      </c>
      <c r="U66" s="490">
        <f>IF(S66&gt;Q66,1,0)</f>
        <v>0</v>
      </c>
      <c r="V66" s="111"/>
      <c r="X66" s="271"/>
      <c r="Y66" s="338" t="s">
        <v>161</v>
      </c>
      <c r="AG66" s="110">
        <f>IF(E66&gt;G66,1,0)</f>
        <v>1</v>
      </c>
      <c r="AH66" s="110">
        <f>IF(H66&gt;J66,1,0)</f>
        <v>1</v>
      </c>
      <c r="AI66" s="110">
        <f>IF(K66+M66&gt;0,IF(K66&gt;M66,1,0),0)</f>
        <v>0</v>
      </c>
      <c r="AJ66" s="110">
        <f>IF(G66&gt;E66,1,0)</f>
        <v>0</v>
      </c>
      <c r="AK66" s="110">
        <f>IF(J66&gt;H66,1,0)</f>
        <v>0</v>
      </c>
      <c r="AL66" s="110">
        <f>IF(K66+M66&gt;0,IF(M66&gt;K66,1,0),0)</f>
        <v>0</v>
      </c>
    </row>
    <row r="67" spans="2:25" ht="25.5" customHeight="1">
      <c r="B67" s="487"/>
      <c r="C67" s="350" t="s">
        <v>102</v>
      </c>
      <c r="D67" s="351" t="s">
        <v>163</v>
      </c>
      <c r="E67" s="457"/>
      <c r="F67" s="458"/>
      <c r="G67" s="459"/>
      <c r="H67" s="460"/>
      <c r="I67" s="458"/>
      <c r="J67" s="459"/>
      <c r="K67" s="462"/>
      <c r="L67" s="464"/>
      <c r="M67" s="456"/>
      <c r="N67" s="483"/>
      <c r="O67" s="485"/>
      <c r="P67" s="489"/>
      <c r="Q67" s="483"/>
      <c r="R67" s="485"/>
      <c r="S67" s="489"/>
      <c r="T67" s="493"/>
      <c r="U67" s="491"/>
      <c r="V67" s="111"/>
      <c r="X67" s="272"/>
      <c r="Y67" s="338" t="s">
        <v>162</v>
      </c>
    </row>
    <row r="68" spans="2:25" ht="15.75">
      <c r="B68" s="112"/>
      <c r="C68" s="113" t="s">
        <v>59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36</v>
      </c>
      <c r="O68" s="105" t="s">
        <v>17</v>
      </c>
      <c r="P68" s="116">
        <f>SUM(P64:P67)</f>
        <v>14</v>
      </c>
      <c r="Q68" s="132">
        <f>SUM(Q64:Q67)</f>
        <v>6</v>
      </c>
      <c r="R68" s="134" t="s">
        <v>17</v>
      </c>
      <c r="S68" s="133">
        <f>SUM(S64:S67)</f>
        <v>0</v>
      </c>
      <c r="T68" s="107">
        <f>SUM(T64:T67)</f>
        <v>3</v>
      </c>
      <c r="U68" s="108">
        <f>SUM(U64:U67)</f>
        <v>0</v>
      </c>
      <c r="V68" s="95"/>
      <c r="Y68" s="339"/>
    </row>
    <row r="69" spans="2:25" ht="15">
      <c r="B69" s="112"/>
      <c r="C69" s="6" t="s">
        <v>60</v>
      </c>
      <c r="D69" s="118" t="str">
        <f>IF(T68&gt;U68,D59,IF(U68&gt;T68,D60,IF(U68+T68=0," ","CHYBA ZADÁNÍ")))</f>
        <v>Poruba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  <c r="Y69" s="339"/>
    </row>
    <row r="70" spans="2:22" ht="15">
      <c r="B70" s="112"/>
      <c r="C70" s="6" t="s">
        <v>61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46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48</v>
      </c>
      <c r="U71" s="122"/>
    </row>
    <row r="72" spans="3:21" ht="15">
      <c r="C72" s="128" t="s">
        <v>62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107">
    <mergeCell ref="B66:B67"/>
    <mergeCell ref="E62:M62"/>
    <mergeCell ref="U66:U67"/>
    <mergeCell ref="O66:O67"/>
    <mergeCell ref="P66:P67"/>
    <mergeCell ref="Q66:Q67"/>
    <mergeCell ref="R66:R67"/>
    <mergeCell ref="S66:S67"/>
    <mergeCell ref="T66:T67"/>
    <mergeCell ref="N66:N67"/>
    <mergeCell ref="U41:U42"/>
    <mergeCell ref="P56:U56"/>
    <mergeCell ref="P57:U57"/>
    <mergeCell ref="P58:U58"/>
    <mergeCell ref="T41:T42"/>
    <mergeCell ref="N62:U62"/>
    <mergeCell ref="D59:I59"/>
    <mergeCell ref="P59:U59"/>
    <mergeCell ref="E63:G63"/>
    <mergeCell ref="H63:J63"/>
    <mergeCell ref="K63:M63"/>
    <mergeCell ref="N63:P63"/>
    <mergeCell ref="D60:I60"/>
    <mergeCell ref="P60:U60"/>
    <mergeCell ref="Q63:S63"/>
    <mergeCell ref="P61:U61"/>
    <mergeCell ref="O41:O42"/>
    <mergeCell ref="P41:P42"/>
    <mergeCell ref="B41:B42"/>
    <mergeCell ref="P54:U54"/>
    <mergeCell ref="Q41:Q42"/>
    <mergeCell ref="R41:R42"/>
    <mergeCell ref="S41:S42"/>
    <mergeCell ref="P53:Q53"/>
    <mergeCell ref="T53:U53"/>
    <mergeCell ref="Q38:S38"/>
    <mergeCell ref="E38:G38"/>
    <mergeCell ref="H38:J38"/>
    <mergeCell ref="K38:M38"/>
    <mergeCell ref="N38:P38"/>
    <mergeCell ref="P31:U31"/>
    <mergeCell ref="P32:U32"/>
    <mergeCell ref="P33:U33"/>
    <mergeCell ref="N37:U37"/>
    <mergeCell ref="P36:U36"/>
    <mergeCell ref="P34:U34"/>
    <mergeCell ref="P35:U35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T28:U28"/>
    <mergeCell ref="Q13:S13"/>
    <mergeCell ref="N13:P13"/>
    <mergeCell ref="N16:N17"/>
    <mergeCell ref="O16:O17"/>
    <mergeCell ref="N12:U12"/>
    <mergeCell ref="P11:U11"/>
    <mergeCell ref="P3:Q3"/>
    <mergeCell ref="T3:U3"/>
    <mergeCell ref="P4:U4"/>
    <mergeCell ref="P6:U6"/>
    <mergeCell ref="E13:G13"/>
    <mergeCell ref="H13:J13"/>
    <mergeCell ref="K13:M13"/>
    <mergeCell ref="P7:U7"/>
    <mergeCell ref="P8:U8"/>
    <mergeCell ref="D9:I9"/>
    <mergeCell ref="P9:U9"/>
    <mergeCell ref="D10:I10"/>
    <mergeCell ref="P10:U10"/>
    <mergeCell ref="E12:M12"/>
    <mergeCell ref="K66:K67"/>
    <mergeCell ref="L66:L67"/>
    <mergeCell ref="M66:M67"/>
    <mergeCell ref="K41:K42"/>
    <mergeCell ref="L41:L42"/>
    <mergeCell ref="M41:M42"/>
    <mergeCell ref="M16:M17"/>
    <mergeCell ref="E41:E42"/>
    <mergeCell ref="F41:F42"/>
    <mergeCell ref="G41:G42"/>
    <mergeCell ref="H41:H42"/>
    <mergeCell ref="I41:I42"/>
    <mergeCell ref="J41:J42"/>
    <mergeCell ref="D34:I34"/>
    <mergeCell ref="D35:I35"/>
    <mergeCell ref="E37:M37"/>
    <mergeCell ref="K16:K17"/>
    <mergeCell ref="L16:L17"/>
    <mergeCell ref="I16:I17"/>
    <mergeCell ref="J16:J17"/>
    <mergeCell ref="I66:I67"/>
    <mergeCell ref="J66:J67"/>
    <mergeCell ref="E16:E17"/>
    <mergeCell ref="F16:F17"/>
    <mergeCell ref="E66:E67"/>
    <mergeCell ref="F66:F67"/>
    <mergeCell ref="G66:G67"/>
    <mergeCell ref="H66:H67"/>
    <mergeCell ref="G16:G17"/>
    <mergeCell ref="H16:H17"/>
  </mergeCells>
  <conditionalFormatting sqref="X31:X38 X56:X63 X6:X13">
    <cfRule type="cellIs" priority="3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9">
      <selection activeCell="Y44" sqref="Y44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477" t="s">
        <v>35</v>
      </c>
      <c r="Q3" s="477"/>
      <c r="R3" s="78"/>
      <c r="S3" s="78"/>
      <c r="T3" s="478">
        <f>'Utkání-výsledky'!K2</f>
        <v>2016</v>
      </c>
      <c r="U3" s="478"/>
      <c r="X3" s="79" t="s">
        <v>0</v>
      </c>
    </row>
    <row r="4" spans="3:32" ht="18.75">
      <c r="C4" s="80" t="s">
        <v>36</v>
      </c>
      <c r="D4" s="81"/>
      <c r="N4" s="82">
        <v>5</v>
      </c>
      <c r="P4" s="479" t="str">
        <f>IF(N4=1,P6,IF(N4=2,P7,IF(N4=3,P8,IF(N4=4,P9,IF(N4=5,P10," ")))))</f>
        <v>VETERÁNI   II.</v>
      </c>
      <c r="Q4" s="480"/>
      <c r="R4" s="480"/>
      <c r="S4" s="480"/>
      <c r="T4" s="480"/>
      <c r="U4" s="481"/>
      <c r="W4" s="83" t="s">
        <v>1</v>
      </c>
      <c r="X4" s="84" t="s">
        <v>2</v>
      </c>
      <c r="AA4" s="1" t="s">
        <v>37</v>
      </c>
      <c r="AB4" s="52" t="s">
        <v>106</v>
      </c>
      <c r="AC4" s="52" t="s">
        <v>107</v>
      </c>
      <c r="AD4" s="1" t="s">
        <v>38</v>
      </c>
      <c r="AE4" s="1" t="s">
        <v>39</v>
      </c>
      <c r="AF4" s="1" t="s">
        <v>40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1" ht="14.25" customHeight="1">
      <c r="C6" s="80" t="s">
        <v>41</v>
      </c>
      <c r="D6" s="126"/>
      <c r="E6" s="87"/>
      <c r="F6" s="87"/>
      <c r="N6" s="88">
        <v>1</v>
      </c>
      <c r="P6" s="470" t="s">
        <v>42</v>
      </c>
      <c r="Q6" s="470"/>
      <c r="R6" s="470"/>
      <c r="S6" s="470"/>
      <c r="T6" s="470"/>
      <c r="U6" s="470"/>
      <c r="W6" s="89">
        <v>1</v>
      </c>
      <c r="X6" s="90" t="str">
        <f>IF($N$4=1,AA6,IF($N$4=2,AB6,IF($N$4=3,AC6,IF($N$4=4,AD6,IF($N$4=5,AE6,IF($N$4=6,AF6," "))))))</f>
        <v>Výškovice  B</v>
      </c>
      <c r="AA6" s="1">
        <f>'1.'!AA6</f>
        <v>0</v>
      </c>
      <c r="AB6" s="258"/>
      <c r="AD6" s="1">
        <f>'1.'!AD6</f>
        <v>0</v>
      </c>
      <c r="AE6" s="1" t="str">
        <f>'Utkání-výsledky'!N5</f>
        <v>Výškovice  B</v>
      </c>
    </row>
    <row r="7" spans="3:31" ht="16.5" customHeight="1">
      <c r="C7" s="80" t="s">
        <v>44</v>
      </c>
      <c r="D7" s="174"/>
      <c r="E7" s="91"/>
      <c r="F7" s="91"/>
      <c r="N7" s="88">
        <v>2</v>
      </c>
      <c r="P7" s="469" t="s">
        <v>108</v>
      </c>
      <c r="Q7" s="470"/>
      <c r="R7" s="470"/>
      <c r="S7" s="470"/>
      <c r="T7" s="470"/>
      <c r="U7" s="470"/>
      <c r="W7" s="89">
        <v>2</v>
      </c>
      <c r="X7" s="90" t="str">
        <f aca="true" t="shared" si="0" ref="X7:X13">IF($N$4=1,AA7,IF($N$4=2,AB7,IF($N$4=3,AC7,IF($N$4=4,AD7,IF($N$4=5,AE7,IF($N$4=6,AF7," "))))))</f>
        <v>Poruba</v>
      </c>
      <c r="AA7" s="1">
        <f>'1.'!AA7</f>
        <v>0</v>
      </c>
      <c r="AB7" s="258"/>
      <c r="AD7" s="1">
        <f>'1.'!AD7</f>
        <v>0</v>
      </c>
      <c r="AE7" s="1" t="str">
        <f>'Utkání-výsledky'!N6</f>
        <v>Poruba</v>
      </c>
    </row>
    <row r="8" spans="3:31" ht="15" customHeight="1">
      <c r="C8" s="80"/>
      <c r="N8" s="88">
        <v>3</v>
      </c>
      <c r="P8" s="469" t="s">
        <v>107</v>
      </c>
      <c r="Q8" s="470"/>
      <c r="R8" s="470"/>
      <c r="S8" s="470"/>
      <c r="T8" s="470"/>
      <c r="U8" s="470"/>
      <c r="W8" s="89">
        <v>3</v>
      </c>
      <c r="X8" s="90" t="str">
        <f t="shared" si="0"/>
        <v>Trnávka</v>
      </c>
      <c r="AA8" s="1">
        <f>'1.'!AA8</f>
        <v>0</v>
      </c>
      <c r="AB8" s="258"/>
      <c r="AD8" s="1">
        <f>'1.'!AD8</f>
        <v>0</v>
      </c>
      <c r="AE8" s="1" t="str">
        <f>'Utkání-výsledky'!N7</f>
        <v>Trnávka</v>
      </c>
    </row>
    <row r="9" spans="2:31" ht="18.75">
      <c r="B9" s="92">
        <v>3</v>
      </c>
      <c r="C9" s="76" t="s">
        <v>46</v>
      </c>
      <c r="D9" s="471" t="str">
        <f>IF(B9=1,X6,IF(B9=2,X7,IF(B9=3,X8,IF(B9=4,X9,IF(B9=5,X10,IF(B9=6,X11,IF(B9=7,X12,IF(B9=8,X13," "))))))))</f>
        <v>Trnávka</v>
      </c>
      <c r="E9" s="472"/>
      <c r="F9" s="472"/>
      <c r="G9" s="472"/>
      <c r="H9" s="472"/>
      <c r="I9" s="473"/>
      <c r="N9" s="88">
        <v>4</v>
      </c>
      <c r="P9" s="474" t="s">
        <v>45</v>
      </c>
      <c r="Q9" s="474"/>
      <c r="R9" s="474"/>
      <c r="S9" s="474"/>
      <c r="T9" s="474"/>
      <c r="U9" s="474"/>
      <c r="W9" s="89">
        <v>4</v>
      </c>
      <c r="X9" s="90" t="str">
        <f t="shared" si="0"/>
        <v>Štramberk</v>
      </c>
      <c r="AA9" s="1">
        <f>'1.'!AA9</f>
        <v>0</v>
      </c>
      <c r="AB9" s="258"/>
      <c r="AD9" s="1">
        <f>'1.'!AD9</f>
        <v>0</v>
      </c>
      <c r="AE9" s="1" t="str">
        <f>'Utkání-výsledky'!N8</f>
        <v>Štramberk</v>
      </c>
    </row>
    <row r="10" spans="2:31" ht="19.5" customHeight="1">
      <c r="B10" s="92">
        <v>6</v>
      </c>
      <c r="C10" s="76" t="s">
        <v>48</v>
      </c>
      <c r="D10" s="471" t="str">
        <f>IF(B10=1,X6,IF(B10=2,X7,IF(B10=3,X8,IF(B10=4,X9,IF(B10=5,X10,IF(B10=6,X11,IF(B10=7,X12,IF(B10=8,X13," "))))))))</f>
        <v>VOLNÝ  LOS</v>
      </c>
      <c r="E10" s="472"/>
      <c r="F10" s="472"/>
      <c r="G10" s="472"/>
      <c r="H10" s="472"/>
      <c r="I10" s="473"/>
      <c r="N10" s="88">
        <v>5</v>
      </c>
      <c r="P10" s="474" t="s">
        <v>47</v>
      </c>
      <c r="Q10" s="474"/>
      <c r="R10" s="474"/>
      <c r="S10" s="474"/>
      <c r="T10" s="474"/>
      <c r="U10" s="474"/>
      <c r="W10" s="89">
        <v>5</v>
      </c>
      <c r="X10" s="90" t="str">
        <f t="shared" si="0"/>
        <v>Krmelín</v>
      </c>
      <c r="AA10" s="1">
        <f>'1.'!AA10</f>
        <v>0</v>
      </c>
      <c r="AB10" s="258"/>
      <c r="AD10" s="1">
        <f>'1.'!AD10</f>
        <v>0</v>
      </c>
      <c r="AE10" s="1" t="str">
        <f>'Utkání-výsledky'!N9</f>
        <v>Krmelín</v>
      </c>
    </row>
    <row r="11" spans="14:31" ht="15.75" customHeight="1">
      <c r="N11" s="88">
        <v>6</v>
      </c>
      <c r="P11" s="474" t="s">
        <v>49</v>
      </c>
      <c r="Q11" s="474"/>
      <c r="R11" s="474"/>
      <c r="S11" s="474"/>
      <c r="T11" s="474"/>
      <c r="U11" s="474"/>
      <c r="W11" s="89">
        <v>6</v>
      </c>
      <c r="X11" s="90" t="str">
        <f t="shared" si="0"/>
        <v>VOLNÝ  LOS</v>
      </c>
      <c r="AA11" s="1">
        <f>'1.'!AA11</f>
        <v>0</v>
      </c>
      <c r="AB11" s="258"/>
      <c r="AD11" s="1">
        <f>'1.'!AD11</f>
        <v>0</v>
      </c>
      <c r="AE11" s="1" t="str">
        <f>'Utkání-výsledky'!N10</f>
        <v>VOLNÝ  LOS</v>
      </c>
    </row>
    <row r="12" spans="3:38" ht="15">
      <c r="C12" s="93" t="s">
        <v>50</v>
      </c>
      <c r="D12" s="94"/>
      <c r="E12" s="475" t="s">
        <v>51</v>
      </c>
      <c r="F12" s="476"/>
      <c r="G12" s="476"/>
      <c r="H12" s="476"/>
      <c r="I12" s="476"/>
      <c r="J12" s="476"/>
      <c r="K12" s="476"/>
      <c r="L12" s="476"/>
      <c r="M12" s="476"/>
      <c r="N12" s="476" t="s">
        <v>52</v>
      </c>
      <c r="O12" s="476"/>
      <c r="P12" s="476"/>
      <c r="Q12" s="476"/>
      <c r="R12" s="476"/>
      <c r="S12" s="476"/>
      <c r="T12" s="476"/>
      <c r="U12" s="476"/>
      <c r="V12" s="95"/>
      <c r="W12" s="89">
        <v>7</v>
      </c>
      <c r="X12" s="90">
        <f t="shared" si="0"/>
        <v>0</v>
      </c>
      <c r="AA12" s="1">
        <f>'1.'!AA12</f>
        <v>0</v>
      </c>
      <c r="AB12" s="258"/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5" t="s">
        <v>53</v>
      </c>
      <c r="F13" s="466"/>
      <c r="G13" s="467"/>
      <c r="H13" s="468" t="s">
        <v>54</v>
      </c>
      <c r="I13" s="466"/>
      <c r="J13" s="467" t="s">
        <v>54</v>
      </c>
      <c r="K13" s="468" t="s">
        <v>55</v>
      </c>
      <c r="L13" s="466"/>
      <c r="M13" s="466" t="s">
        <v>55</v>
      </c>
      <c r="N13" s="468" t="s">
        <v>56</v>
      </c>
      <c r="O13" s="466"/>
      <c r="P13" s="467"/>
      <c r="Q13" s="468" t="s">
        <v>57</v>
      </c>
      <c r="R13" s="466"/>
      <c r="S13" s="467"/>
      <c r="T13" s="100" t="s">
        <v>58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B13" s="258"/>
      <c r="AD13" s="1">
        <f>'1.'!AD13</f>
        <v>0</v>
      </c>
      <c r="AE13" s="1">
        <f>'1.'!AE13</f>
        <v>0</v>
      </c>
      <c r="AG13" s="7" t="s">
        <v>53</v>
      </c>
      <c r="AH13" s="7" t="s">
        <v>54</v>
      </c>
      <c r="AI13" s="7" t="s">
        <v>55</v>
      </c>
      <c r="AJ13" s="7" t="s">
        <v>53</v>
      </c>
      <c r="AK13" s="7" t="s">
        <v>54</v>
      </c>
      <c r="AL13" s="7" t="s">
        <v>55</v>
      </c>
    </row>
    <row r="14" spans="2:38" ht="24.75" customHeight="1">
      <c r="B14" s="103" t="s">
        <v>53</v>
      </c>
      <c r="C14" s="340"/>
      <c r="D14" s="341"/>
      <c r="E14" s="342"/>
      <c r="F14" s="343" t="s">
        <v>17</v>
      </c>
      <c r="G14" s="344"/>
      <c r="H14" s="345"/>
      <c r="I14" s="343" t="s">
        <v>17</v>
      </c>
      <c r="J14" s="344"/>
      <c r="K14" s="346"/>
      <c r="L14" s="347" t="s">
        <v>17</v>
      </c>
      <c r="M14" s="348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54</v>
      </c>
      <c r="C15" s="349"/>
      <c r="D15" s="340"/>
      <c r="E15" s="342"/>
      <c r="F15" s="343" t="s">
        <v>17</v>
      </c>
      <c r="G15" s="344"/>
      <c r="H15" s="345"/>
      <c r="I15" s="343" t="s">
        <v>17</v>
      </c>
      <c r="J15" s="344"/>
      <c r="K15" s="346"/>
      <c r="L15" s="347" t="s">
        <v>17</v>
      </c>
      <c r="M15" s="348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486" t="s">
        <v>55</v>
      </c>
      <c r="C16" s="349"/>
      <c r="D16" s="341"/>
      <c r="E16" s="457"/>
      <c r="F16" s="458" t="s">
        <v>17</v>
      </c>
      <c r="G16" s="459"/>
      <c r="H16" s="460"/>
      <c r="I16" s="458" t="s">
        <v>17</v>
      </c>
      <c r="J16" s="459"/>
      <c r="K16" s="461"/>
      <c r="L16" s="463" t="s">
        <v>17</v>
      </c>
      <c r="M16" s="455"/>
      <c r="N16" s="482">
        <f>E16+H16+K16</f>
        <v>0</v>
      </c>
      <c r="O16" s="484" t="s">
        <v>17</v>
      </c>
      <c r="P16" s="488">
        <f>G16+J16+M16</f>
        <v>0</v>
      </c>
      <c r="Q16" s="482">
        <f>SUM(AG16:AI16)</f>
        <v>0</v>
      </c>
      <c r="R16" s="484" t="s">
        <v>17</v>
      </c>
      <c r="S16" s="488">
        <f>SUM(AJ16:AL16)</f>
        <v>0</v>
      </c>
      <c r="T16" s="492">
        <f>IF(Q16&gt;S16,1,0)</f>
        <v>0</v>
      </c>
      <c r="U16" s="490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487"/>
      <c r="C17" s="350"/>
      <c r="D17" s="351"/>
      <c r="E17" s="457"/>
      <c r="F17" s="458"/>
      <c r="G17" s="459"/>
      <c r="H17" s="460"/>
      <c r="I17" s="458"/>
      <c r="J17" s="459"/>
      <c r="K17" s="462"/>
      <c r="L17" s="464"/>
      <c r="M17" s="456"/>
      <c r="N17" s="483"/>
      <c r="O17" s="485"/>
      <c r="P17" s="489"/>
      <c r="Q17" s="483"/>
      <c r="R17" s="485"/>
      <c r="S17" s="489"/>
      <c r="T17" s="493"/>
      <c r="U17" s="491"/>
      <c r="V17" s="111"/>
    </row>
    <row r="18" spans="2:22" ht="23.25" customHeight="1">
      <c r="B18" s="112"/>
      <c r="C18" s="113" t="s">
        <v>59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32">
        <f>SUM(Q14:Q17)</f>
        <v>0</v>
      </c>
      <c r="R18" s="134" t="s">
        <v>17</v>
      </c>
      <c r="S18" s="133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60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61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46</v>
      </c>
      <c r="K21" s="5"/>
      <c r="L21" s="5"/>
      <c r="T21" s="5" t="s">
        <v>48</v>
      </c>
    </row>
    <row r="22" spans="3:21" ht="15">
      <c r="C22" s="80" t="s">
        <v>62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477" t="s">
        <v>35</v>
      </c>
      <c r="Q28" s="477"/>
      <c r="R28" s="78"/>
      <c r="S28" s="78"/>
      <c r="T28" s="478">
        <f>T3</f>
        <v>2016</v>
      </c>
      <c r="U28" s="478"/>
      <c r="X28" s="79" t="s">
        <v>0</v>
      </c>
    </row>
    <row r="29" spans="3:32" ht="18.75">
      <c r="C29" s="80" t="s">
        <v>36</v>
      </c>
      <c r="D29" s="125"/>
      <c r="N29" s="82">
        <v>5</v>
      </c>
      <c r="P29" s="479" t="str">
        <f>IF(N29=1,P31,IF(N29=2,P32,IF(N29=3,P33,IF(N29=4,P34,IF(N29=5,P35," ")))))</f>
        <v>VETERÁNI   II.</v>
      </c>
      <c r="Q29" s="480"/>
      <c r="R29" s="480"/>
      <c r="S29" s="480"/>
      <c r="T29" s="480"/>
      <c r="U29" s="481"/>
      <c r="W29" s="83" t="s">
        <v>1</v>
      </c>
      <c r="X29" s="80" t="s">
        <v>2</v>
      </c>
      <c r="AA29" s="1" t="s">
        <v>37</v>
      </c>
      <c r="AB29" s="52" t="s">
        <v>83</v>
      </c>
      <c r="AC29" s="52" t="s">
        <v>84</v>
      </c>
      <c r="AD29" s="1" t="s">
        <v>38</v>
      </c>
      <c r="AE29" s="1" t="s">
        <v>39</v>
      </c>
      <c r="AF29" s="1" t="s">
        <v>40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41</v>
      </c>
      <c r="D31" s="126" t="s">
        <v>104</v>
      </c>
      <c r="E31" s="87"/>
      <c r="F31" s="87"/>
      <c r="N31" s="88">
        <v>1</v>
      </c>
      <c r="P31" s="470" t="s">
        <v>42</v>
      </c>
      <c r="Q31" s="470"/>
      <c r="R31" s="470"/>
      <c r="S31" s="470"/>
      <c r="T31" s="470"/>
      <c r="U31" s="470"/>
      <c r="W31" s="89">
        <v>1</v>
      </c>
      <c r="X31" s="90" t="str">
        <f aca="true" t="shared" si="1" ref="X31:X38">IF($N$29=1,AA31,IF($N$29=2,AB31,IF($N$29=3,AC31,IF($N$29=4,AD31,IF($N$29=5,AE31," ")))))</f>
        <v>Výškovice  B</v>
      </c>
      <c r="AA31" s="1">
        <f aca="true" t="shared" si="2" ref="AA31:AE36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 t="str">
        <f t="shared" si="2"/>
        <v>Výškovice  B</v>
      </c>
      <c r="AF31" s="1">
        <f aca="true" t="shared" si="3" ref="AF31:AF36">AF6</f>
        <v>0</v>
      </c>
    </row>
    <row r="32" spans="3:32" ht="15" customHeight="1">
      <c r="C32" s="80" t="s">
        <v>44</v>
      </c>
      <c r="D32" s="174">
        <v>42530</v>
      </c>
      <c r="E32" s="91"/>
      <c r="F32" s="91"/>
      <c r="N32" s="88">
        <v>2</v>
      </c>
      <c r="P32" s="469" t="s">
        <v>108</v>
      </c>
      <c r="Q32" s="470"/>
      <c r="R32" s="470"/>
      <c r="S32" s="470"/>
      <c r="T32" s="470"/>
      <c r="U32" s="470"/>
      <c r="W32" s="89">
        <v>2</v>
      </c>
      <c r="X32" s="90" t="str">
        <f t="shared" si="1"/>
        <v>Poruba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Poruba</v>
      </c>
      <c r="AF32" s="1">
        <f t="shared" si="3"/>
        <v>0</v>
      </c>
    </row>
    <row r="33" spans="3:32" ht="15" customHeight="1">
      <c r="C33" s="80"/>
      <c r="N33" s="88">
        <v>3</v>
      </c>
      <c r="P33" s="469" t="s">
        <v>107</v>
      </c>
      <c r="Q33" s="470"/>
      <c r="R33" s="470"/>
      <c r="S33" s="470"/>
      <c r="T33" s="470"/>
      <c r="U33" s="470"/>
      <c r="W33" s="89">
        <v>3</v>
      </c>
      <c r="X33" s="90" t="str">
        <f t="shared" si="1"/>
        <v>Trnávka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Trnávka</v>
      </c>
      <c r="AF33" s="1">
        <f t="shared" si="3"/>
        <v>0</v>
      </c>
    </row>
    <row r="34" spans="2:32" ht="18.75">
      <c r="B34" s="92">
        <v>4</v>
      </c>
      <c r="C34" s="76" t="s">
        <v>46</v>
      </c>
      <c r="D34" s="494" t="str">
        <f>IF(B34=1,X31,IF(B34=2,X32,IF(B34=3,X33,IF(B34=4,X34,IF(B34=5,X35,IF(B34=6,X36,IF(B34=7,X37,IF(B34=8,X38," "))))))))</f>
        <v>Štramberk</v>
      </c>
      <c r="E34" s="495"/>
      <c r="F34" s="495"/>
      <c r="G34" s="495"/>
      <c r="H34" s="495"/>
      <c r="I34" s="496"/>
      <c r="N34" s="88">
        <v>4</v>
      </c>
      <c r="P34" s="474" t="s">
        <v>45</v>
      </c>
      <c r="Q34" s="474"/>
      <c r="R34" s="474"/>
      <c r="S34" s="474"/>
      <c r="T34" s="474"/>
      <c r="U34" s="474"/>
      <c r="W34" s="89">
        <v>4</v>
      </c>
      <c r="X34" s="90" t="str">
        <f t="shared" si="1"/>
        <v>Štramberk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Štramberk</v>
      </c>
      <c r="AF34" s="1">
        <f t="shared" si="3"/>
        <v>0</v>
      </c>
    </row>
    <row r="35" spans="2:32" ht="18.75">
      <c r="B35" s="92">
        <v>2</v>
      </c>
      <c r="C35" s="76" t="s">
        <v>48</v>
      </c>
      <c r="D35" s="494" t="str">
        <f>IF(B35=1,X31,IF(B35=2,X32,IF(B35=3,X33,IF(B35=4,X34,IF(B35=5,X35,IF(B35=6,X36,IF(B35=7,X37,IF(B35=8,X38," "))))))))</f>
        <v>Poruba</v>
      </c>
      <c r="E35" s="495"/>
      <c r="F35" s="495"/>
      <c r="G35" s="495"/>
      <c r="H35" s="495"/>
      <c r="I35" s="496"/>
      <c r="N35" s="88">
        <v>5</v>
      </c>
      <c r="P35" s="474" t="s">
        <v>47</v>
      </c>
      <c r="Q35" s="474"/>
      <c r="R35" s="474"/>
      <c r="S35" s="474"/>
      <c r="T35" s="474"/>
      <c r="U35" s="474"/>
      <c r="W35" s="89">
        <v>5</v>
      </c>
      <c r="X35" s="90" t="str">
        <f t="shared" si="1"/>
        <v>Krmelín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Krmelín</v>
      </c>
      <c r="AF35" s="1">
        <f t="shared" si="3"/>
        <v>0</v>
      </c>
    </row>
    <row r="36" spans="14:32" ht="15">
      <c r="N36" s="88">
        <v>6</v>
      </c>
      <c r="P36" s="474" t="s">
        <v>49</v>
      </c>
      <c r="Q36" s="474"/>
      <c r="R36" s="474"/>
      <c r="S36" s="474"/>
      <c r="T36" s="474"/>
      <c r="U36" s="474"/>
      <c r="W36" s="89">
        <v>6</v>
      </c>
      <c r="X36" s="90" t="str">
        <f t="shared" si="1"/>
        <v>VOLNÝ  LOS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VOLNÝ  LOS</v>
      </c>
      <c r="AF36" s="1">
        <f t="shared" si="3"/>
        <v>0</v>
      </c>
    </row>
    <row r="37" spans="3:24" ht="15">
      <c r="C37" s="93" t="s">
        <v>50</v>
      </c>
      <c r="D37" s="94"/>
      <c r="E37" s="475" t="s">
        <v>51</v>
      </c>
      <c r="F37" s="476"/>
      <c r="G37" s="476"/>
      <c r="H37" s="476"/>
      <c r="I37" s="476"/>
      <c r="J37" s="476"/>
      <c r="K37" s="476"/>
      <c r="L37" s="476"/>
      <c r="M37" s="476"/>
      <c r="N37" s="476" t="s">
        <v>52</v>
      </c>
      <c r="O37" s="476"/>
      <c r="P37" s="476"/>
      <c r="Q37" s="476"/>
      <c r="R37" s="476"/>
      <c r="S37" s="476"/>
      <c r="T37" s="476"/>
      <c r="U37" s="476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465" t="s">
        <v>53</v>
      </c>
      <c r="F38" s="466"/>
      <c r="G38" s="467"/>
      <c r="H38" s="468" t="s">
        <v>54</v>
      </c>
      <c r="I38" s="466"/>
      <c r="J38" s="467" t="s">
        <v>54</v>
      </c>
      <c r="K38" s="468" t="s">
        <v>55</v>
      </c>
      <c r="L38" s="466"/>
      <c r="M38" s="466" t="s">
        <v>55</v>
      </c>
      <c r="N38" s="468" t="s">
        <v>56</v>
      </c>
      <c r="O38" s="466"/>
      <c r="P38" s="467"/>
      <c r="Q38" s="468" t="s">
        <v>57</v>
      </c>
      <c r="R38" s="466"/>
      <c r="S38" s="467"/>
      <c r="T38" s="100" t="s">
        <v>58</v>
      </c>
      <c r="U38" s="101"/>
      <c r="V38" s="102"/>
      <c r="W38" s="89">
        <v>8</v>
      </c>
      <c r="X38" s="90">
        <f t="shared" si="1"/>
        <v>0</v>
      </c>
      <c r="AG38" s="7" t="s">
        <v>53</v>
      </c>
      <c r="AH38" s="7" t="s">
        <v>54</v>
      </c>
      <c r="AI38" s="7" t="s">
        <v>55</v>
      </c>
      <c r="AJ38" s="7" t="s">
        <v>53</v>
      </c>
      <c r="AK38" s="7" t="s">
        <v>54</v>
      </c>
      <c r="AL38" s="7" t="s">
        <v>55</v>
      </c>
    </row>
    <row r="39" spans="2:38" ht="24.75" customHeight="1">
      <c r="B39" s="103" t="s">
        <v>53</v>
      </c>
      <c r="C39" s="340" t="s">
        <v>147</v>
      </c>
      <c r="D39" s="341" t="s">
        <v>154</v>
      </c>
      <c r="E39" s="342">
        <v>0</v>
      </c>
      <c r="F39" s="343" t="s">
        <v>17</v>
      </c>
      <c r="G39" s="344">
        <v>6</v>
      </c>
      <c r="H39" s="345">
        <v>1</v>
      </c>
      <c r="I39" s="343" t="s">
        <v>17</v>
      </c>
      <c r="J39" s="344">
        <v>6</v>
      </c>
      <c r="K39" s="346"/>
      <c r="L39" s="347" t="s">
        <v>17</v>
      </c>
      <c r="M39" s="348"/>
      <c r="N39" s="104">
        <f>E39+H39+K39</f>
        <v>1</v>
      </c>
      <c r="O39" s="105" t="s">
        <v>17</v>
      </c>
      <c r="P39" s="106">
        <f>G39+J39+M39</f>
        <v>12</v>
      </c>
      <c r="Q39" s="104">
        <f>SUM(AG39:AI39)</f>
        <v>0</v>
      </c>
      <c r="R39" s="105" t="s">
        <v>17</v>
      </c>
      <c r="S39" s="106">
        <f>SUM(AJ39:AL39)</f>
        <v>2</v>
      </c>
      <c r="T39" s="107">
        <f>IF(Q39&gt;S39,1,0)</f>
        <v>0</v>
      </c>
      <c r="U39" s="108">
        <f>IF(S39&gt;Q39,1,0)</f>
        <v>1</v>
      </c>
      <c r="V39" s="95"/>
      <c r="X39" s="109"/>
      <c r="AG39" s="110">
        <f>IF(E39&gt;G39,1,0)</f>
        <v>0</v>
      </c>
      <c r="AH39" s="110">
        <f>IF(H39&gt;J39,1,0)</f>
        <v>0</v>
      </c>
      <c r="AI39" s="110">
        <f>IF(K39+M39&gt;0,IF(K39&gt;M39,1,0),0)</f>
        <v>0</v>
      </c>
      <c r="AJ39" s="110">
        <f>IF(G39&gt;E39,1,0)</f>
        <v>1</v>
      </c>
      <c r="AK39" s="110">
        <f>IF(J39&gt;H39,1,0)</f>
        <v>1</v>
      </c>
      <c r="AL39" s="110">
        <f>IF(K39+M39&gt;0,IF(M39&gt;K39,1,0),0)</f>
        <v>0</v>
      </c>
    </row>
    <row r="40" spans="2:38" ht="24.75" customHeight="1">
      <c r="B40" s="103" t="s">
        <v>54</v>
      </c>
      <c r="C40" s="349" t="s">
        <v>149</v>
      </c>
      <c r="D40" s="340" t="s">
        <v>155</v>
      </c>
      <c r="E40" s="342">
        <v>6</v>
      </c>
      <c r="F40" s="343" t="s">
        <v>17</v>
      </c>
      <c r="G40" s="344">
        <v>4</v>
      </c>
      <c r="H40" s="345">
        <v>7</v>
      </c>
      <c r="I40" s="343" t="s">
        <v>17</v>
      </c>
      <c r="J40" s="344">
        <v>6</v>
      </c>
      <c r="K40" s="346"/>
      <c r="L40" s="347" t="s">
        <v>17</v>
      </c>
      <c r="M40" s="348"/>
      <c r="N40" s="104">
        <f>E40+H40+K40</f>
        <v>13</v>
      </c>
      <c r="O40" s="105" t="s">
        <v>17</v>
      </c>
      <c r="P40" s="106">
        <f>G40+J40+M40</f>
        <v>10</v>
      </c>
      <c r="Q40" s="104">
        <f>SUM(AG40:AI40)</f>
        <v>2</v>
      </c>
      <c r="R40" s="105" t="s">
        <v>17</v>
      </c>
      <c r="S40" s="106">
        <f>SUM(AJ40:AL40)</f>
        <v>0</v>
      </c>
      <c r="T40" s="107">
        <f>IF(Q40&gt;S40,1,0)</f>
        <v>1</v>
      </c>
      <c r="U40" s="108">
        <f>IF(S40&gt;Q40,1,0)</f>
        <v>0</v>
      </c>
      <c r="V40" s="95"/>
      <c r="AG40" s="110">
        <f>IF(E40&gt;G40,1,0)</f>
        <v>1</v>
      </c>
      <c r="AH40" s="110">
        <f>IF(H40&gt;J40,1,0)</f>
        <v>1</v>
      </c>
      <c r="AI40" s="110">
        <f>IF(K40+M40&gt;0,IF(K40&gt;M40,1,0),0)</f>
        <v>0</v>
      </c>
      <c r="AJ40" s="110">
        <f>IF(G40&gt;E40,1,0)</f>
        <v>0</v>
      </c>
      <c r="AK40" s="110">
        <f>IF(J40&gt;H40,1,0)</f>
        <v>0</v>
      </c>
      <c r="AL40" s="110">
        <f>IF(K40+M40&gt;0,IF(M40&gt;K40,1,0),0)</f>
        <v>0</v>
      </c>
    </row>
    <row r="41" spans="2:38" ht="24.75" customHeight="1">
      <c r="B41" s="486" t="s">
        <v>55</v>
      </c>
      <c r="C41" s="349" t="s">
        <v>156</v>
      </c>
      <c r="D41" s="341" t="s">
        <v>157</v>
      </c>
      <c r="E41" s="367">
        <v>2</v>
      </c>
      <c r="F41" s="361" t="s">
        <v>17</v>
      </c>
      <c r="G41" s="362">
        <v>6</v>
      </c>
      <c r="H41" s="368">
        <v>2</v>
      </c>
      <c r="I41" s="361" t="s">
        <v>17</v>
      </c>
      <c r="J41" s="362">
        <v>6</v>
      </c>
      <c r="K41" s="461"/>
      <c r="L41" s="463" t="s">
        <v>17</v>
      </c>
      <c r="M41" s="455"/>
      <c r="N41" s="482">
        <f>E41+H41+K41</f>
        <v>4</v>
      </c>
      <c r="O41" s="484" t="s">
        <v>17</v>
      </c>
      <c r="P41" s="488">
        <f>G41+J41+M41</f>
        <v>12</v>
      </c>
      <c r="Q41" s="482">
        <f>SUM(AG41:AI41)</f>
        <v>0</v>
      </c>
      <c r="R41" s="484" t="s">
        <v>17</v>
      </c>
      <c r="S41" s="488">
        <f>SUM(AJ41:AL41)</f>
        <v>2</v>
      </c>
      <c r="T41" s="492">
        <f>IF(Q41&gt;S41,1,0)</f>
        <v>0</v>
      </c>
      <c r="U41" s="490">
        <f>IF(S41&gt;Q41,1,0)</f>
        <v>1</v>
      </c>
      <c r="V41" s="111"/>
      <c r="AG41" s="110">
        <f>IF(E41&gt;G41,1,0)</f>
        <v>0</v>
      </c>
      <c r="AH41" s="110">
        <f>IF(H41&gt;J41,1,0)</f>
        <v>0</v>
      </c>
      <c r="AI41" s="110">
        <f>IF(K41+M41&gt;0,IF(K41&gt;M41,1,0),0)</f>
        <v>0</v>
      </c>
      <c r="AJ41" s="110">
        <f>IF(G41&gt;E41,1,0)</f>
        <v>1</v>
      </c>
      <c r="AK41" s="110">
        <f>IF(J41&gt;H41,1,0)</f>
        <v>1</v>
      </c>
      <c r="AL41" s="110">
        <f>IF(K41+M41&gt;0,IF(M41&gt;K41,1,0),0)</f>
        <v>0</v>
      </c>
    </row>
    <row r="42" spans="2:22" ht="24.75" customHeight="1">
      <c r="B42" s="487"/>
      <c r="C42" s="350" t="s">
        <v>149</v>
      </c>
      <c r="D42" s="351" t="s">
        <v>158</v>
      </c>
      <c r="E42" s="367"/>
      <c r="F42" s="361"/>
      <c r="G42" s="362"/>
      <c r="H42" s="368"/>
      <c r="I42" s="361"/>
      <c r="J42" s="362"/>
      <c r="K42" s="462"/>
      <c r="L42" s="464"/>
      <c r="M42" s="456"/>
      <c r="N42" s="483"/>
      <c r="O42" s="485"/>
      <c r="P42" s="489"/>
      <c r="Q42" s="483"/>
      <c r="R42" s="485"/>
      <c r="S42" s="489"/>
      <c r="T42" s="493"/>
      <c r="U42" s="491"/>
      <c r="V42" s="111"/>
    </row>
    <row r="43" spans="2:22" ht="24.75" customHeight="1">
      <c r="B43" s="112"/>
      <c r="C43" s="113" t="s">
        <v>59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18</v>
      </c>
      <c r="O43" s="105" t="s">
        <v>17</v>
      </c>
      <c r="P43" s="116">
        <f>SUM(P39:P42)</f>
        <v>34</v>
      </c>
      <c r="Q43" s="132">
        <f>SUM(Q39:Q42)</f>
        <v>2</v>
      </c>
      <c r="R43" s="134" t="s">
        <v>17</v>
      </c>
      <c r="S43" s="133">
        <f>SUM(S39:S42)</f>
        <v>4</v>
      </c>
      <c r="T43" s="107">
        <f>SUM(T39:T42)</f>
        <v>1</v>
      </c>
      <c r="U43" s="108">
        <f>SUM(U39:U42)</f>
        <v>2</v>
      </c>
      <c r="V43" s="95"/>
    </row>
    <row r="44" spans="2:22" ht="24.75" customHeight="1">
      <c r="B44" s="112"/>
      <c r="C44" s="6" t="s">
        <v>60</v>
      </c>
      <c r="D44" s="118" t="str">
        <f>IF(T43&gt;U43,D34,IF(U43&gt;T43,D35,IF(U43+T43=0," ","CHYBA ZADÁNÍ")))</f>
        <v>Poruba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61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46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48</v>
      </c>
      <c r="U46" s="122"/>
    </row>
    <row r="47" spans="3:21" ht="15">
      <c r="C47" s="128" t="s">
        <v>62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477" t="s">
        <v>35</v>
      </c>
      <c r="Q53" s="477"/>
      <c r="R53" s="78"/>
      <c r="S53" s="78"/>
      <c r="T53" s="478">
        <f>T3</f>
        <v>2016</v>
      </c>
      <c r="U53" s="478"/>
      <c r="X53" s="79" t="s">
        <v>0</v>
      </c>
    </row>
    <row r="54" spans="3:32" ht="18.75">
      <c r="C54" s="80" t="s">
        <v>36</v>
      </c>
      <c r="D54" s="125"/>
      <c r="N54" s="82">
        <v>5</v>
      </c>
      <c r="P54" s="479" t="str">
        <f>IF(N54=1,P56,IF(N54=2,P57,IF(N54=3,P58,IF(N54=4,P59,IF(N54=5,P60," ")))))</f>
        <v>VETERÁNI   II.</v>
      </c>
      <c r="Q54" s="480"/>
      <c r="R54" s="480"/>
      <c r="S54" s="480"/>
      <c r="T54" s="480"/>
      <c r="U54" s="481"/>
      <c r="W54" s="83" t="s">
        <v>1</v>
      </c>
      <c r="X54" s="80" t="s">
        <v>2</v>
      </c>
      <c r="AA54" s="1" t="s">
        <v>37</v>
      </c>
      <c r="AB54" s="52" t="s">
        <v>83</v>
      </c>
      <c r="AC54" s="52" t="s">
        <v>84</v>
      </c>
      <c r="AD54" s="1" t="s">
        <v>38</v>
      </c>
      <c r="AE54" s="1" t="s">
        <v>39</v>
      </c>
      <c r="AF54" s="1" t="s">
        <v>40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41</v>
      </c>
      <c r="D56" s="126" t="s">
        <v>43</v>
      </c>
      <c r="E56" s="87"/>
      <c r="F56" s="87"/>
      <c r="N56" s="88">
        <v>1</v>
      </c>
      <c r="P56" s="470" t="s">
        <v>42</v>
      </c>
      <c r="Q56" s="470"/>
      <c r="R56" s="470"/>
      <c r="S56" s="470"/>
      <c r="T56" s="470"/>
      <c r="U56" s="470"/>
      <c r="W56" s="89">
        <v>1</v>
      </c>
      <c r="X56" s="90" t="str">
        <f aca="true" t="shared" si="4" ref="X56:X63">IF($N$29=1,AA56,IF($N$29=2,AB56,IF($N$29=3,AC56,IF($N$29=4,AD56,IF($N$29=5,AE56," ")))))</f>
        <v>Výškovice  B</v>
      </c>
      <c r="AA56" s="1">
        <f aca="true" t="shared" si="5" ref="AA56:AE61">AA31</f>
        <v>0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 t="str">
        <f t="shared" si="5"/>
        <v>Výškovice  B</v>
      </c>
      <c r="AF56" s="1">
        <f aca="true" t="shared" si="6" ref="AF56:AF61">AF31</f>
        <v>0</v>
      </c>
    </row>
    <row r="57" spans="3:32" ht="15" customHeight="1">
      <c r="C57" s="80" t="s">
        <v>44</v>
      </c>
      <c r="D57" s="174">
        <v>42529</v>
      </c>
      <c r="E57" s="91"/>
      <c r="F57" s="91"/>
      <c r="N57" s="88">
        <v>2</v>
      </c>
      <c r="P57" s="469" t="s">
        <v>108</v>
      </c>
      <c r="Q57" s="470"/>
      <c r="R57" s="470"/>
      <c r="S57" s="470"/>
      <c r="T57" s="470"/>
      <c r="U57" s="470"/>
      <c r="W57" s="89">
        <v>2</v>
      </c>
      <c r="X57" s="90" t="str">
        <f t="shared" si="4"/>
        <v>Poruba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 t="str">
        <f t="shared" si="5"/>
        <v>Poruba</v>
      </c>
      <c r="AF57" s="1">
        <f t="shared" si="6"/>
        <v>0</v>
      </c>
    </row>
    <row r="58" spans="3:32" ht="15" customHeight="1">
      <c r="C58" s="80"/>
      <c r="N58" s="88">
        <v>3</v>
      </c>
      <c r="P58" s="469" t="s">
        <v>107</v>
      </c>
      <c r="Q58" s="470"/>
      <c r="R58" s="470"/>
      <c r="S58" s="470"/>
      <c r="T58" s="470"/>
      <c r="U58" s="470"/>
      <c r="W58" s="89">
        <v>3</v>
      </c>
      <c r="X58" s="90" t="str">
        <f t="shared" si="4"/>
        <v>Trnávka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 t="str">
        <f t="shared" si="5"/>
        <v>Trnávka</v>
      </c>
      <c r="AF58" s="1">
        <f t="shared" si="6"/>
        <v>0</v>
      </c>
    </row>
    <row r="59" spans="2:32" ht="18.75">
      <c r="B59" s="92">
        <v>5</v>
      </c>
      <c r="C59" s="76" t="s">
        <v>46</v>
      </c>
      <c r="D59" s="494" t="str">
        <f>IF(B59=1,X56,IF(B59=2,X57,IF(B59=3,X58,IF(B59=4,X59,IF(B59=5,X60,IF(B59=6,X61,IF(B59=7,X62,IF(B59=8,X63," "))))))))</f>
        <v>Krmelín</v>
      </c>
      <c r="E59" s="495"/>
      <c r="F59" s="495"/>
      <c r="G59" s="495"/>
      <c r="H59" s="495"/>
      <c r="I59" s="496"/>
      <c r="N59" s="88">
        <v>4</v>
      </c>
      <c r="P59" s="474" t="s">
        <v>45</v>
      </c>
      <c r="Q59" s="474"/>
      <c r="R59" s="474"/>
      <c r="S59" s="474"/>
      <c r="T59" s="474"/>
      <c r="U59" s="474"/>
      <c r="W59" s="89">
        <v>4</v>
      </c>
      <c r="X59" s="90" t="str">
        <f t="shared" si="4"/>
        <v>Štramberk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 t="str">
        <f t="shared" si="5"/>
        <v>Štramberk</v>
      </c>
      <c r="AF59" s="1">
        <f t="shared" si="6"/>
        <v>0</v>
      </c>
    </row>
    <row r="60" spans="2:32" ht="18.75">
      <c r="B60" s="92">
        <v>1</v>
      </c>
      <c r="C60" s="76" t="s">
        <v>48</v>
      </c>
      <c r="D60" s="494" t="str">
        <f>IF(B60=1,X56,IF(B60=2,X57,IF(B60=3,X58,IF(B60=4,X59,IF(B60=5,X60,IF(B60=6,X61,IF(B60=7,X62,IF(B60=8,X63," "))))))))</f>
        <v>Výškovice  B</v>
      </c>
      <c r="E60" s="495"/>
      <c r="F60" s="495"/>
      <c r="G60" s="495"/>
      <c r="H60" s="495"/>
      <c r="I60" s="496"/>
      <c r="N60" s="88">
        <v>5</v>
      </c>
      <c r="P60" s="474" t="s">
        <v>47</v>
      </c>
      <c r="Q60" s="474"/>
      <c r="R60" s="474"/>
      <c r="S60" s="474"/>
      <c r="T60" s="474"/>
      <c r="U60" s="474"/>
      <c r="W60" s="89">
        <v>5</v>
      </c>
      <c r="X60" s="90" t="str">
        <f t="shared" si="4"/>
        <v>Krmelín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 t="str">
        <f t="shared" si="5"/>
        <v>Krmelín</v>
      </c>
      <c r="AF60" s="1">
        <f t="shared" si="6"/>
        <v>0</v>
      </c>
    </row>
    <row r="61" spans="14:32" ht="15">
      <c r="N61" s="88">
        <v>6</v>
      </c>
      <c r="P61" s="474" t="s">
        <v>49</v>
      </c>
      <c r="Q61" s="474"/>
      <c r="R61" s="474"/>
      <c r="S61" s="474"/>
      <c r="T61" s="474"/>
      <c r="U61" s="474"/>
      <c r="W61" s="89">
        <v>6</v>
      </c>
      <c r="X61" s="90" t="str">
        <f t="shared" si="4"/>
        <v>VOLNÝ  LOS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 t="str">
        <f t="shared" si="5"/>
        <v>VOLNÝ  LOS</v>
      </c>
      <c r="AF61" s="1">
        <f t="shared" si="6"/>
        <v>0</v>
      </c>
    </row>
    <row r="62" spans="3:24" ht="15">
      <c r="C62" s="93" t="s">
        <v>50</v>
      </c>
      <c r="D62" s="94"/>
      <c r="E62" s="475" t="s">
        <v>51</v>
      </c>
      <c r="F62" s="476"/>
      <c r="G62" s="476"/>
      <c r="H62" s="476"/>
      <c r="I62" s="476"/>
      <c r="J62" s="476"/>
      <c r="K62" s="476"/>
      <c r="L62" s="476"/>
      <c r="M62" s="476"/>
      <c r="N62" s="476" t="s">
        <v>52</v>
      </c>
      <c r="O62" s="476"/>
      <c r="P62" s="476"/>
      <c r="Q62" s="476"/>
      <c r="R62" s="476"/>
      <c r="S62" s="476"/>
      <c r="T62" s="476"/>
      <c r="U62" s="476"/>
      <c r="V62" s="95"/>
      <c r="W62" s="89">
        <v>7</v>
      </c>
      <c r="X62" s="90">
        <f t="shared" si="4"/>
        <v>0</v>
      </c>
    </row>
    <row r="63" spans="2:38" ht="15">
      <c r="B63" s="97"/>
      <c r="C63" s="98" t="s">
        <v>7</v>
      </c>
      <c r="D63" s="99" t="s">
        <v>8</v>
      </c>
      <c r="E63" s="465" t="s">
        <v>53</v>
      </c>
      <c r="F63" s="466"/>
      <c r="G63" s="467"/>
      <c r="H63" s="468" t="s">
        <v>54</v>
      </c>
      <c r="I63" s="466"/>
      <c r="J63" s="467" t="s">
        <v>54</v>
      </c>
      <c r="K63" s="468" t="s">
        <v>55</v>
      </c>
      <c r="L63" s="466"/>
      <c r="M63" s="466" t="s">
        <v>55</v>
      </c>
      <c r="N63" s="468" t="s">
        <v>56</v>
      </c>
      <c r="O63" s="466"/>
      <c r="P63" s="467"/>
      <c r="Q63" s="468" t="s">
        <v>57</v>
      </c>
      <c r="R63" s="466"/>
      <c r="S63" s="467"/>
      <c r="T63" s="100" t="s">
        <v>58</v>
      </c>
      <c r="U63" s="101"/>
      <c r="V63" s="102"/>
      <c r="W63" s="89">
        <v>8</v>
      </c>
      <c r="X63" s="90">
        <f t="shared" si="4"/>
        <v>0</v>
      </c>
      <c r="AG63" s="7" t="s">
        <v>53</v>
      </c>
      <c r="AH63" s="7" t="s">
        <v>54</v>
      </c>
      <c r="AI63" s="7" t="s">
        <v>55</v>
      </c>
      <c r="AJ63" s="7" t="s">
        <v>53</v>
      </c>
      <c r="AK63" s="7" t="s">
        <v>54</v>
      </c>
      <c r="AL63" s="7" t="s">
        <v>55</v>
      </c>
    </row>
    <row r="64" spans="2:38" ht="24.75" customHeight="1">
      <c r="B64" s="103" t="s">
        <v>53</v>
      </c>
      <c r="C64" s="340" t="s">
        <v>153</v>
      </c>
      <c r="D64" s="341" t="s">
        <v>142</v>
      </c>
      <c r="E64" s="342">
        <v>7</v>
      </c>
      <c r="F64" s="343" t="s">
        <v>17</v>
      </c>
      <c r="G64" s="344">
        <v>5</v>
      </c>
      <c r="H64" s="345">
        <v>6</v>
      </c>
      <c r="I64" s="343" t="s">
        <v>17</v>
      </c>
      <c r="J64" s="344">
        <v>1</v>
      </c>
      <c r="K64" s="346"/>
      <c r="L64" s="347" t="s">
        <v>17</v>
      </c>
      <c r="M64" s="348"/>
      <c r="N64" s="104">
        <f>E64+H64+K64</f>
        <v>13</v>
      </c>
      <c r="O64" s="105" t="s">
        <v>17</v>
      </c>
      <c r="P64" s="106">
        <f>G64+J64+M64</f>
        <v>6</v>
      </c>
      <c r="Q64" s="104">
        <f>SUM(AG64:AI64)</f>
        <v>2</v>
      </c>
      <c r="R64" s="105" t="s">
        <v>17</v>
      </c>
      <c r="S64" s="106">
        <f>SUM(AJ64:AL64)</f>
        <v>0</v>
      </c>
      <c r="T64" s="107">
        <f>IF(Q64&gt;S64,1,0)</f>
        <v>1</v>
      </c>
      <c r="U64" s="108">
        <f>IF(S64&gt;Q64,1,0)</f>
        <v>0</v>
      </c>
      <c r="V64" s="95"/>
      <c r="X64" s="109"/>
      <c r="AG64" s="110">
        <f>IF(E64&gt;G64,1,0)</f>
        <v>1</v>
      </c>
      <c r="AH64" s="110">
        <f>IF(H64&gt;J64,1,0)</f>
        <v>1</v>
      </c>
      <c r="AI64" s="110">
        <f>IF(K64+M64&gt;0,IF(K64&gt;M64,1,0),0)</f>
        <v>0</v>
      </c>
      <c r="AJ64" s="110">
        <f>IF(G64&gt;E64,1,0)</f>
        <v>0</v>
      </c>
      <c r="AK64" s="110">
        <f>IF(J64&gt;H64,1,0)</f>
        <v>0</v>
      </c>
      <c r="AL64" s="110">
        <f>IF(K64+M64&gt;0,IF(M64&gt;K64,1,0),0)</f>
        <v>0</v>
      </c>
    </row>
    <row r="65" spans="2:38" ht="24.75" customHeight="1">
      <c r="B65" s="103" t="s">
        <v>54</v>
      </c>
      <c r="C65" s="340" t="s">
        <v>150</v>
      </c>
      <c r="D65" s="340" t="s">
        <v>144</v>
      </c>
      <c r="E65" s="342">
        <v>6</v>
      </c>
      <c r="F65" s="343" t="s">
        <v>17</v>
      </c>
      <c r="G65" s="344">
        <v>3</v>
      </c>
      <c r="H65" s="345">
        <v>6</v>
      </c>
      <c r="I65" s="343" t="s">
        <v>17</v>
      </c>
      <c r="J65" s="344">
        <v>2</v>
      </c>
      <c r="K65" s="346"/>
      <c r="L65" s="347" t="s">
        <v>17</v>
      </c>
      <c r="M65" s="348"/>
      <c r="N65" s="104">
        <f>E65+H65+K65</f>
        <v>12</v>
      </c>
      <c r="O65" s="105" t="s">
        <v>17</v>
      </c>
      <c r="P65" s="106">
        <f>G65+J65+M65</f>
        <v>5</v>
      </c>
      <c r="Q65" s="104">
        <f>SUM(AG65:AI65)</f>
        <v>2</v>
      </c>
      <c r="R65" s="105" t="s">
        <v>17</v>
      </c>
      <c r="S65" s="106">
        <f>SUM(AJ65:AL65)</f>
        <v>0</v>
      </c>
      <c r="T65" s="107">
        <f>IF(Q65&gt;S65,1,0)</f>
        <v>1</v>
      </c>
      <c r="U65" s="108">
        <f>IF(S65&gt;Q65,1,0)</f>
        <v>0</v>
      </c>
      <c r="V65" s="95"/>
      <c r="AG65" s="110">
        <f>IF(E65&gt;G65,1,0)</f>
        <v>1</v>
      </c>
      <c r="AH65" s="110">
        <f>IF(H65&gt;J65,1,0)</f>
        <v>1</v>
      </c>
      <c r="AI65" s="110">
        <f>IF(K65+M65&gt;0,IF(K65&gt;M65,1,0),0)</f>
        <v>0</v>
      </c>
      <c r="AJ65" s="110">
        <f>IF(G65&gt;E65,1,0)</f>
        <v>0</v>
      </c>
      <c r="AK65" s="110">
        <f>IF(J65&gt;H65,1,0)</f>
        <v>0</v>
      </c>
      <c r="AL65" s="110">
        <f>IF(K65+M65&gt;0,IF(M65&gt;K65,1,0),0)</f>
        <v>0</v>
      </c>
    </row>
    <row r="66" spans="2:38" ht="24.75" customHeight="1">
      <c r="B66" s="486" t="s">
        <v>55</v>
      </c>
      <c r="C66" s="341" t="s">
        <v>150</v>
      </c>
      <c r="D66" s="341" t="s">
        <v>144</v>
      </c>
      <c r="E66" s="457">
        <v>2</v>
      </c>
      <c r="F66" s="458" t="s">
        <v>17</v>
      </c>
      <c r="G66" s="459">
        <v>6</v>
      </c>
      <c r="H66" s="460">
        <v>5</v>
      </c>
      <c r="I66" s="458" t="s">
        <v>17</v>
      </c>
      <c r="J66" s="459">
        <v>7</v>
      </c>
      <c r="K66" s="461"/>
      <c r="L66" s="463" t="s">
        <v>17</v>
      </c>
      <c r="M66" s="455"/>
      <c r="N66" s="482">
        <f>E66+H66+K66</f>
        <v>7</v>
      </c>
      <c r="O66" s="484" t="s">
        <v>17</v>
      </c>
      <c r="P66" s="488">
        <f>G66+J66+M66</f>
        <v>13</v>
      </c>
      <c r="Q66" s="482">
        <f>SUM(AG66:AI66)</f>
        <v>0</v>
      </c>
      <c r="R66" s="484" t="s">
        <v>17</v>
      </c>
      <c r="S66" s="488">
        <f>SUM(AJ66:AL66)</f>
        <v>2</v>
      </c>
      <c r="T66" s="492">
        <f>IF(Q66&gt;S66,1,0)</f>
        <v>0</v>
      </c>
      <c r="U66" s="490">
        <f>IF(S66&gt;Q66,1,0)</f>
        <v>1</v>
      </c>
      <c r="V66" s="111"/>
      <c r="AG66" s="110">
        <f>IF(E66&gt;G66,1,0)</f>
        <v>0</v>
      </c>
      <c r="AH66" s="110">
        <f>IF(H66&gt;J66,1,0)</f>
        <v>0</v>
      </c>
      <c r="AI66" s="110">
        <f>IF(K66+M66&gt;0,IF(K66&gt;M66,1,0),0)</f>
        <v>0</v>
      </c>
      <c r="AJ66" s="110">
        <f>IF(G66&gt;E66,1,0)</f>
        <v>1</v>
      </c>
      <c r="AK66" s="110">
        <f>IF(J66&gt;H66,1,0)</f>
        <v>1</v>
      </c>
      <c r="AL66" s="110">
        <f>IF(K66+M66&gt;0,IF(M66&gt;K66,1,0),0)</f>
        <v>0</v>
      </c>
    </row>
    <row r="67" spans="2:22" ht="24.75" customHeight="1">
      <c r="B67" s="487"/>
      <c r="C67" s="350" t="s">
        <v>123</v>
      </c>
      <c r="D67" s="351" t="s">
        <v>146</v>
      </c>
      <c r="E67" s="457"/>
      <c r="F67" s="458"/>
      <c r="G67" s="459"/>
      <c r="H67" s="460"/>
      <c r="I67" s="458"/>
      <c r="J67" s="459"/>
      <c r="K67" s="462"/>
      <c r="L67" s="464"/>
      <c r="M67" s="456"/>
      <c r="N67" s="483"/>
      <c r="O67" s="485"/>
      <c r="P67" s="489"/>
      <c r="Q67" s="483"/>
      <c r="R67" s="485"/>
      <c r="S67" s="489"/>
      <c r="T67" s="493"/>
      <c r="U67" s="491"/>
      <c r="V67" s="111"/>
    </row>
    <row r="68" spans="2:22" ht="24.75" customHeight="1">
      <c r="B68" s="112"/>
      <c r="C68" s="113" t="s">
        <v>59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32</v>
      </c>
      <c r="O68" s="105" t="s">
        <v>17</v>
      </c>
      <c r="P68" s="116">
        <f>SUM(P64:P67)</f>
        <v>24</v>
      </c>
      <c r="Q68" s="132">
        <f>SUM(Q64:Q67)</f>
        <v>4</v>
      </c>
      <c r="R68" s="134" t="s">
        <v>17</v>
      </c>
      <c r="S68" s="133">
        <f>SUM(S64:S67)</f>
        <v>2</v>
      </c>
      <c r="T68" s="107">
        <f>SUM(T64:T67)</f>
        <v>2</v>
      </c>
      <c r="U68" s="108">
        <f>SUM(U64:U67)</f>
        <v>1</v>
      </c>
      <c r="V68" s="95"/>
    </row>
    <row r="69" spans="2:22" ht="24.75" customHeight="1">
      <c r="B69" s="112"/>
      <c r="C69" s="6" t="s">
        <v>60</v>
      </c>
      <c r="D69" s="118" t="str">
        <f>IF(T68&gt;U68,D59,IF(U68&gt;T68,D60,IF(U68+T68=0," ","CHYBA ZADÁNÍ")))</f>
        <v>Krmelín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</row>
    <row r="70" spans="2:22" ht="15">
      <c r="B70" s="112"/>
      <c r="C70" s="6" t="s">
        <v>61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46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48</v>
      </c>
      <c r="U71" s="122"/>
    </row>
    <row r="72" spans="3:21" ht="15">
      <c r="C72" s="128" t="s">
        <v>62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102">
    <mergeCell ref="E66:E67"/>
    <mergeCell ref="F66:F67"/>
    <mergeCell ref="G66:G67"/>
    <mergeCell ref="H66:H67"/>
    <mergeCell ref="I66:I67"/>
    <mergeCell ref="J66:J67"/>
    <mergeCell ref="I16:I17"/>
    <mergeCell ref="J16:J17"/>
    <mergeCell ref="E16:E17"/>
    <mergeCell ref="F16:F17"/>
    <mergeCell ref="G16:G17"/>
    <mergeCell ref="H16:H17"/>
    <mergeCell ref="P57:U57"/>
    <mergeCell ref="P58:U58"/>
    <mergeCell ref="B66:B67"/>
    <mergeCell ref="E62:M62"/>
    <mergeCell ref="U66:U67"/>
    <mergeCell ref="O66:O67"/>
    <mergeCell ref="P66:P67"/>
    <mergeCell ref="Q66:Q67"/>
    <mergeCell ref="R66:R67"/>
    <mergeCell ref="S66:S67"/>
    <mergeCell ref="T66:T67"/>
    <mergeCell ref="D60:I60"/>
    <mergeCell ref="P60:U60"/>
    <mergeCell ref="Q63:S63"/>
    <mergeCell ref="N66:N67"/>
    <mergeCell ref="N62:U62"/>
    <mergeCell ref="E63:G63"/>
    <mergeCell ref="H63:J63"/>
    <mergeCell ref="K63:M63"/>
    <mergeCell ref="N63:P63"/>
    <mergeCell ref="P61:U61"/>
    <mergeCell ref="B41:B42"/>
    <mergeCell ref="P54:U54"/>
    <mergeCell ref="Q41:Q42"/>
    <mergeCell ref="R41:R42"/>
    <mergeCell ref="S41:S42"/>
    <mergeCell ref="P53:Q53"/>
    <mergeCell ref="T53:U53"/>
    <mergeCell ref="P41:P42"/>
    <mergeCell ref="D59:I59"/>
    <mergeCell ref="P59:U59"/>
    <mergeCell ref="D34:I34"/>
    <mergeCell ref="P34:U34"/>
    <mergeCell ref="E38:G38"/>
    <mergeCell ref="H38:J38"/>
    <mergeCell ref="K38:M38"/>
    <mergeCell ref="T41:T42"/>
    <mergeCell ref="N41:N42"/>
    <mergeCell ref="P56:U56"/>
    <mergeCell ref="O41:O42"/>
    <mergeCell ref="P31:U31"/>
    <mergeCell ref="P32:U32"/>
    <mergeCell ref="P33:U33"/>
    <mergeCell ref="N37:U37"/>
    <mergeCell ref="P36:U36"/>
    <mergeCell ref="N38:P38"/>
    <mergeCell ref="U41:U42"/>
    <mergeCell ref="D35:I35"/>
    <mergeCell ref="P35:U35"/>
    <mergeCell ref="E37:M37"/>
    <mergeCell ref="Q38:S38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T28:U28"/>
    <mergeCell ref="Q13:S13"/>
    <mergeCell ref="N13:P13"/>
    <mergeCell ref="N16:N17"/>
    <mergeCell ref="O16:O17"/>
    <mergeCell ref="N12:U12"/>
    <mergeCell ref="P11:U11"/>
    <mergeCell ref="P3:Q3"/>
    <mergeCell ref="T3:U3"/>
    <mergeCell ref="P4:U4"/>
    <mergeCell ref="P6:U6"/>
    <mergeCell ref="E13:G13"/>
    <mergeCell ref="H13:J13"/>
    <mergeCell ref="K13:M13"/>
    <mergeCell ref="P7:U7"/>
    <mergeCell ref="P8:U8"/>
    <mergeCell ref="D9:I9"/>
    <mergeCell ref="P9:U9"/>
    <mergeCell ref="D10:I10"/>
    <mergeCell ref="P10:U10"/>
    <mergeCell ref="E12:M12"/>
    <mergeCell ref="K66:K67"/>
    <mergeCell ref="L66:L67"/>
    <mergeCell ref="M66:M67"/>
    <mergeCell ref="K16:K17"/>
    <mergeCell ref="L16:L17"/>
    <mergeCell ref="M16:M17"/>
    <mergeCell ref="K41:K42"/>
    <mergeCell ref="L41:L42"/>
    <mergeCell ref="M41:M42"/>
  </mergeCells>
  <conditionalFormatting sqref="X31:X38 X56:X63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Knápek</cp:lastModifiedBy>
  <cp:lastPrinted>2014-10-07T06:17:25Z</cp:lastPrinted>
  <dcterms:created xsi:type="dcterms:W3CDTF">2009-04-19T05:45:52Z</dcterms:created>
  <dcterms:modified xsi:type="dcterms:W3CDTF">2016-10-17T09:33:17Z</dcterms:modified>
  <cp:category/>
  <cp:version/>
  <cp:contentType/>
  <cp:contentStatus/>
</cp:coreProperties>
</file>