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2504" activeTab="3"/>
  </bookViews>
  <sheets>
    <sheet name="Návrh vyrovnání zima" sheetId="1" r:id="rId1"/>
    <sheet name="zimní beach" sheetId="2" r:id="rId2"/>
    <sheet name="Návrh pravidel léto" sheetId="3" r:id="rId3"/>
    <sheet name="letní beach" sheetId="4" r:id="rId4"/>
    <sheet name="List1" sheetId="5" r:id="rId5"/>
  </sheets>
  <definedNames/>
  <calcPr fullCalcOnLoad="1"/>
</workbook>
</file>

<file path=xl/comments2.xml><?xml version="1.0" encoding="utf-8"?>
<comments xmlns="http://schemas.openxmlformats.org/spreadsheetml/2006/main">
  <authors>
    <author>dostalova2</author>
    <author>Vendik</author>
  </authors>
  <commentList>
    <comment ref="M6" authorId="0">
      <text>
        <r>
          <rPr>
            <b/>
            <sz val="8"/>
            <rFont val="Tahoma"/>
            <family val="2"/>
          </rPr>
          <t>dostalova2:</t>
        </r>
        <r>
          <rPr>
            <sz val="8"/>
            <rFont val="Tahoma"/>
            <family val="2"/>
          </rPr>
          <t xml:space="preserve">
platba přes Alici přímo Šárce</t>
        </r>
      </text>
    </comment>
    <comment ref="N6" authorId="0">
      <text>
        <r>
          <rPr>
            <b/>
            <sz val="8"/>
            <rFont val="Tahoma"/>
            <family val="2"/>
          </rPr>
          <t>dostalova2:</t>
        </r>
        <r>
          <rPr>
            <sz val="8"/>
            <rFont val="Tahoma"/>
            <family val="2"/>
          </rPr>
          <t xml:space="preserve">
platba přes Alici přímo Šárce
</t>
        </r>
      </text>
    </comment>
    <comment ref="L19" authorId="0">
      <text>
        <r>
          <rPr>
            <b/>
            <sz val="8"/>
            <rFont val="Tahoma"/>
            <family val="2"/>
          </rPr>
          <t>dostalova2:</t>
        </r>
        <r>
          <rPr>
            <sz val="8"/>
            <rFont val="Tahoma"/>
            <family val="2"/>
          </rPr>
          <t xml:space="preserve">
sundaný paušál 3000</t>
        </r>
      </text>
    </comment>
    <comment ref="A30" authorId="1">
      <text>
        <r>
          <rPr>
            <b/>
            <sz val="8"/>
            <rFont val="Tahoma"/>
            <family val="2"/>
          </rPr>
          <t>Vendik:</t>
        </r>
        <r>
          <rPr>
            <sz val="8"/>
            <rFont val="Tahoma"/>
            <family val="2"/>
          </rPr>
          <t xml:space="preserve">
Alice Maixnerová, Vendula Dostalova, Jana Prášková, Monika Červenková</t>
        </r>
      </text>
    </comment>
    <comment ref="A35" authorId="1">
      <text>
        <r>
          <rPr>
            <b/>
            <sz val="8"/>
            <rFont val="Tahoma"/>
            <family val="2"/>
          </rPr>
          <t>Vendik:</t>
        </r>
        <r>
          <rPr>
            <sz val="8"/>
            <rFont val="Tahoma"/>
            <family val="2"/>
          </rPr>
          <t xml:space="preserve">
Alice Maixnerová, Tereza Markovová, Jana Prášková, Marcela Novotná, Monika Červenková</t>
        </r>
      </text>
    </comment>
    <comment ref="A36" authorId="1">
      <text>
        <r>
          <rPr>
            <b/>
            <sz val="8"/>
            <rFont val="Tahoma"/>
            <family val="2"/>
          </rPr>
          <t>Vendik:</t>
        </r>
        <r>
          <rPr>
            <sz val="8"/>
            <rFont val="Tahoma"/>
            <family val="2"/>
          </rPr>
          <t xml:space="preserve">
renata motyčková, Vendula Dostalova</t>
        </r>
      </text>
    </comment>
  </commentList>
</comments>
</file>

<file path=xl/sharedStrings.xml><?xml version="1.0" encoding="utf-8"?>
<sst xmlns="http://schemas.openxmlformats.org/spreadsheetml/2006/main" count="222" uniqueCount="121">
  <si>
    <t xml:space="preserve">Datum </t>
  </si>
  <si>
    <t xml:space="preserve">Jméno </t>
  </si>
  <si>
    <t>částka</t>
  </si>
  <si>
    <t>monika</t>
  </si>
  <si>
    <t>jana</t>
  </si>
  <si>
    <t>míra</t>
  </si>
  <si>
    <t>lukáš</t>
  </si>
  <si>
    <t>renata</t>
  </si>
  <si>
    <t>alice</t>
  </si>
  <si>
    <t>tereza</t>
  </si>
  <si>
    <t>vendula</t>
  </si>
  <si>
    <t>šárka</t>
  </si>
  <si>
    <t>nebylo</t>
  </si>
  <si>
    <t>marcela</t>
  </si>
  <si>
    <t>1.kolo</t>
  </si>
  <si>
    <t>2.kolo</t>
  </si>
  <si>
    <t>míša</t>
  </si>
  <si>
    <t>katka</t>
  </si>
  <si>
    <t>Celkem:</t>
  </si>
  <si>
    <t>Datum</t>
  </si>
  <si>
    <t>Jméno</t>
  </si>
  <si>
    <t>Částka</t>
  </si>
  <si>
    <t>Letní beach</t>
  </si>
  <si>
    <t>martina</t>
  </si>
  <si>
    <t>OD-DO</t>
  </si>
  <si>
    <t>Zimní beach</t>
  </si>
  <si>
    <t>Kč</t>
  </si>
  <si>
    <t>Celková částka:</t>
  </si>
  <si>
    <t xml:space="preserve">Celková částka: </t>
  </si>
  <si>
    <t>Celkem za trenéra:</t>
  </si>
  <si>
    <t>kurt na hodinu:</t>
  </si>
  <si>
    <t>trenér na hodinu:</t>
  </si>
  <si>
    <t>odchozené hodiny</t>
  </si>
  <si>
    <t>očištěné výdaje za trenéra</t>
  </si>
  <si>
    <t>platba za stálice</t>
  </si>
  <si>
    <t>přeplatek(-)/ nedoplatek(+)</t>
  </si>
  <si>
    <t xml:space="preserve">celkem zaplaceno za  trenéra </t>
  </si>
  <si>
    <t>Platby za trenéra:</t>
  </si>
  <si>
    <t>Celkem</t>
  </si>
  <si>
    <t>Alice Maixnerová, Tereza Markovová, Jana Prášková, Marcela Novotná, Monika Červenková</t>
  </si>
  <si>
    <t>Poplatek kurt - prvopočát. stálice:</t>
  </si>
  <si>
    <t>Poplatky za trenéra:</t>
  </si>
  <si>
    <t>Alice Maixnerová, Vendula Dostalova, Jana Prášková, Monika Červenková</t>
  </si>
  <si>
    <t>na osobu (děleno 8)</t>
  </si>
  <si>
    <t>Celkem (trenér+kurt)</t>
  </si>
  <si>
    <t>plonkový datum…</t>
  </si>
  <si>
    <t>Platby celkem</t>
  </si>
  <si>
    <t>Vstupní poplatky za kurt:</t>
  </si>
  <si>
    <t>celkem zaplaceno za trenéra</t>
  </si>
  <si>
    <t>Poplatky za kurt formou tr.:</t>
  </si>
  <si>
    <t xml:space="preserve">platba za stálice </t>
  </si>
  <si>
    <t>trenér na h na os</t>
  </si>
  <si>
    <t>3.kolo</t>
  </si>
  <si>
    <t>celkem hodin</t>
  </si>
  <si>
    <t>kurt na hodinu</t>
  </si>
  <si>
    <t>Poplatky za kurt:</t>
  </si>
  <si>
    <t>0.kolo</t>
  </si>
  <si>
    <t>placené hodiny (počet)</t>
  </si>
  <si>
    <t>ZIMNÍ BEACH:</t>
  </si>
  <si>
    <t>Stálice:</t>
  </si>
  <si>
    <t xml:space="preserve">Původní počet 6. Šárka se odhlásila. </t>
  </si>
  <si>
    <t>Jana začala chodit a byla zařazena mezi stálice.</t>
  </si>
  <si>
    <t>Později začala chodit i Marcela a Míša.</t>
  </si>
  <si>
    <t>Hosté:</t>
  </si>
  <si>
    <t>To se týkalo pouze Katky.</t>
  </si>
  <si>
    <t>V létě zatím nikoho.</t>
  </si>
  <si>
    <t>Celkový počet tedy 8.</t>
  </si>
  <si>
    <t>Chybí mi údaje, kdo platil :</t>
  </si>
  <si>
    <t>Zapsané byly na spoluhráčích tyto účastnice:</t>
  </si>
  <si>
    <t>Renata Motyčková, Vendula Dostalova</t>
  </si>
  <si>
    <t xml:space="preserve">Katka - host. </t>
  </si>
  <si>
    <t>ÚČAST:</t>
  </si>
  <si>
    <t>VYROVNÁNÍ:</t>
  </si>
  <si>
    <t>beach na hodinu na osobu:</t>
  </si>
  <si>
    <t>doplatek/ sleva z náhradníka</t>
  </si>
  <si>
    <t>Jana zaplatila formou platby za trenéra "poplatek za kurt" 3000 Kč.</t>
  </si>
  <si>
    <t>7*140=980 &gt; zaplatila 900</t>
  </si>
  <si>
    <t>I když původní dohoda byla trochu jinak. Navrhuji, pokud si myslíme, že Katka byla cca na 7mi trénincích, považovat její platbu za adekvátní:</t>
  </si>
  <si>
    <t>140 Kč shruba odpovídá tomu, co nás každou v zimě stojí 1 hodina kurt+trenér</t>
  </si>
  <si>
    <t>Marcela a Míša zaplatily po 1000 Kč (počítám, že přes Alici) Šárce za kurty. (je to tak správně? Monča si nebyla úplně jistá a já si to nepamatuju… ;(.   )</t>
  </si>
  <si>
    <t>Pokud Katka nebyla ani na šesti trénincích, měli bychom se dohodnout na nějaké kompenzaci. Přiznám se, že netuším, kolikrát Katka byla a jestli to ještě vířit…</t>
  </si>
  <si>
    <t xml:space="preserve">Navrhuju netahat nedoplatky ze zimy do léta. </t>
  </si>
  <si>
    <t>Takže jak by mohlo proběhnout vyrovnání:</t>
  </si>
  <si>
    <t>Kdo</t>
  </si>
  <si>
    <t>Komu</t>
  </si>
  <si>
    <t>Vendula</t>
  </si>
  <si>
    <t>Kolik</t>
  </si>
  <si>
    <t>Monika</t>
  </si>
  <si>
    <t>Renata</t>
  </si>
  <si>
    <t>Alice</t>
  </si>
  <si>
    <t>Terka</t>
  </si>
  <si>
    <t>Míša</t>
  </si>
  <si>
    <t>Jana</t>
  </si>
  <si>
    <t>Marcela</t>
  </si>
  <si>
    <t>Podívejte se, prosím, zda souhlasíte s propočty na listu "zimní beach"!</t>
  </si>
  <si>
    <t>Když se vám nebude něco zdát, pište, klidně i na spoluhráče, ať to máme všichni z první ruky…</t>
  </si>
  <si>
    <t>Tabulka:</t>
  </si>
  <si>
    <r>
      <t xml:space="preserve">Návrh: Pokud se do konce týdne nikdo k platbám nepřihlásí (tedy 19.6.), navrhuju je brát jako filantropní příspěvek našemu čtvrtečnímu beachi a do plateb je nepočítat. A tímto jim za všechny </t>
    </r>
    <r>
      <rPr>
        <b/>
        <sz val="10"/>
        <rFont val="Arial"/>
        <family val="2"/>
      </rPr>
      <t>děkuji</t>
    </r>
    <r>
      <rPr>
        <sz val="10"/>
        <rFont val="Arial"/>
        <family val="2"/>
      </rPr>
      <t>!</t>
    </r>
  </si>
  <si>
    <t>Tabulka plateb za trenéra:</t>
  </si>
  <si>
    <t>Celkem platby za trenéra:</t>
  </si>
  <si>
    <t>TBL 1)</t>
  </si>
  <si>
    <t>TBL 2)</t>
  </si>
  <si>
    <t>1) počítám zvlášť platbu za kurt a platbu za trenéra</t>
  </si>
  <si>
    <t>Platby za kurty (narovnané):</t>
  </si>
  <si>
    <t>Když to podělím počtem stálic dostanu se na čátku, kterou měla každá stálice zaplatit.</t>
  </si>
  <si>
    <t>Od té odečtu částku kterou zaplatila ("očištěné výdaje za trenéra") a přičtu "slevu", tzn. to, co zaplatila Katka.</t>
  </si>
  <si>
    <t>vysvětlivky k tabulce:</t>
  </si>
  <si>
    <t>Nejdůležitější je řádek 24 - přeplatky a nedoplatky - červení mají zaplatit, zelení mají penízky naopak dostat</t>
  </si>
  <si>
    <t xml:space="preserve"> - beru jako poplatek za kurt a nebude dál rozpočteno mezi náklady za trenéra, na kterých se mají podílet všechny stálice</t>
  </si>
  <si>
    <t>2) V TBL 1) přehled plateb, jak skutečně placené (celkem v ř.12)</t>
  </si>
  <si>
    <t>3) Z plateb za trenéra odečtu janin poplatek za kurt (3000 Kč) a u míši a Marci taky počítám bez 1000korun za kurty.</t>
  </si>
  <si>
    <t>4) údaje o platbách mám v "tabulka plateb za trenéra" jen za 24 tréninků v hodnotě 10600 Kč, po odečtení 3000 jsem na 7600.</t>
  </si>
  <si>
    <t>Magická 3:</t>
  </si>
  <si>
    <t>3)!!!Ten kdo zaplatí na tréninku trenéra, prosím uvést na spoluhráčích do komentáře k danému tréninku!!! Díky.</t>
  </si>
  <si>
    <r>
      <t xml:space="preserve">2) Každý host se musí zapsat jako náhradník za někoho. </t>
    </r>
    <r>
      <rPr>
        <u val="single"/>
        <sz val="14"/>
        <rFont val="Arial"/>
        <family val="2"/>
      </rPr>
      <t>Ten, za koho náhradník půjde</t>
    </r>
    <r>
      <rPr>
        <sz val="14"/>
        <rFont val="Arial"/>
        <family val="2"/>
      </rPr>
      <t>, se pak s náhradníkem domluví na případné kompenzaci.</t>
    </r>
  </si>
  <si>
    <r>
      <t xml:space="preserve">1) </t>
    </r>
    <r>
      <rPr>
        <u val="single"/>
        <sz val="14"/>
        <rFont val="Arial"/>
        <family val="2"/>
      </rPr>
      <t>Stálice se podílí, ať už chodí nebo ne, svým dílem na každém tréninku</t>
    </r>
    <r>
      <rPr>
        <sz val="14"/>
        <rFont val="Arial"/>
        <family val="2"/>
      </rPr>
      <t xml:space="preserve">, tzn. jak na trenérovi, tak na kurtu. </t>
    </r>
  </si>
  <si>
    <t xml:space="preserve">    Host tudíž neplatí za trenéra.</t>
  </si>
  <si>
    <t>byl někdo hrát??? Bylo to vůbec?? Já určitě nebyla…</t>
  </si>
  <si>
    <t>bez trenéra</t>
  </si>
  <si>
    <t>pršelo</t>
  </si>
  <si>
    <t>Vendy mrkni zpětně do kalendáře, 28.4. nás tam přišlo šest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</si>
</sst>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10"/>
      <color indexed="56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0000"/>
      <name val="Tahoma"/>
      <family val="2"/>
    </font>
    <font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9" borderId="12" xfId="0" applyFill="1" applyBorder="1" applyAlignment="1">
      <alignment/>
    </xf>
    <xf numFmtId="0" fontId="0" fillId="13" borderId="12" xfId="0" applyFill="1" applyBorder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3" fontId="57" fillId="0" borderId="0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16" borderId="16" xfId="0" applyFont="1" applyFill="1" applyBorder="1" applyAlignment="1">
      <alignment/>
    </xf>
    <xf numFmtId="1" fontId="0" fillId="16" borderId="17" xfId="0" applyNumberFormat="1" applyFill="1" applyBorder="1" applyAlignment="1">
      <alignment/>
    </xf>
    <xf numFmtId="1" fontId="0" fillId="16" borderId="18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9" xfId="0" applyFont="1" applyBorder="1" applyAlignment="1">
      <alignment/>
    </xf>
    <xf numFmtId="0" fontId="0" fillId="9" borderId="0" xfId="0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9" borderId="15" xfId="0" applyFill="1" applyBorder="1" applyAlignment="1">
      <alignment/>
    </xf>
    <xf numFmtId="0" fontId="3" fillId="0" borderId="21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6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5" xfId="0" applyFill="1" applyBorder="1" applyAlignment="1">
      <alignment/>
    </xf>
    <xf numFmtId="14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3" xfId="0" applyNumberFormat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Alignment="1">
      <alignment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ont="1" applyBorder="1" applyAlignment="1">
      <alignment/>
    </xf>
    <xf numFmtId="14" fontId="6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57" fillId="0" borderId="13" xfId="0" applyNumberFormat="1" applyFont="1" applyBorder="1" applyAlignment="1">
      <alignment/>
    </xf>
    <xf numFmtId="14" fontId="0" fillId="0" borderId="28" xfId="0" applyNumberFormat="1" applyBorder="1" applyAlignment="1">
      <alignment horizontal="right"/>
    </xf>
    <xf numFmtId="14" fontId="0" fillId="0" borderId="28" xfId="0" applyNumberFormat="1" applyBorder="1" applyAlignment="1">
      <alignment horizontal="left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0" fillId="0" borderId="20" xfId="0" applyNumberFormat="1" applyBorder="1" applyAlignment="1">
      <alignment/>
    </xf>
    <xf numFmtId="14" fontId="0" fillId="0" borderId="13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0" fontId="57" fillId="0" borderId="0" xfId="0" applyFont="1" applyFill="1" applyAlignment="1">
      <alignment horizontal="center"/>
    </xf>
    <xf numFmtId="3" fontId="57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34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3" fillId="0" borderId="39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1" fontId="0" fillId="0" borderId="34" xfId="0" applyNumberFormat="1" applyBorder="1" applyAlignment="1">
      <alignment/>
    </xf>
    <xf numFmtId="0" fontId="61" fillId="0" borderId="34" xfId="0" applyFont="1" applyFill="1" applyBorder="1" applyAlignment="1">
      <alignment horizontal="center"/>
    </xf>
    <xf numFmtId="0" fontId="62" fillId="0" borderId="39" xfId="0" applyFont="1" applyFill="1" applyBorder="1" applyAlignment="1">
      <alignment/>
    </xf>
    <xf numFmtId="0" fontId="62" fillId="0" borderId="34" xfId="0" applyFont="1" applyFill="1" applyBorder="1" applyAlignment="1">
      <alignment/>
    </xf>
    <xf numFmtId="0" fontId="62" fillId="0" borderId="40" xfId="0" applyFont="1" applyFill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Fill="1" applyBorder="1" applyAlignment="1">
      <alignment/>
    </xf>
    <xf numFmtId="0" fontId="58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3" fontId="0" fillId="35" borderId="17" xfId="0" applyNumberFormat="1" applyFill="1" applyBorder="1" applyAlignment="1">
      <alignment/>
    </xf>
    <xf numFmtId="1" fontId="3" fillId="35" borderId="18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3" fontId="63" fillId="0" borderId="0" xfId="0" applyNumberFormat="1" applyFont="1" applyBorder="1" applyAlignment="1">
      <alignment/>
    </xf>
    <xf numFmtId="1" fontId="3" fillId="16" borderId="17" xfId="0" applyNumberFormat="1" applyFont="1" applyFill="1" applyBorder="1" applyAlignment="1">
      <alignment/>
    </xf>
    <xf numFmtId="1" fontId="64" fillId="16" borderId="17" xfId="0" applyNumberFormat="1" applyFont="1" applyFill="1" applyBorder="1" applyAlignment="1">
      <alignment/>
    </xf>
    <xf numFmtId="1" fontId="64" fillId="16" borderId="18" xfId="0" applyNumberFormat="1" applyFont="1" applyFill="1" applyBorder="1" applyAlignment="1">
      <alignment/>
    </xf>
    <xf numFmtId="1" fontId="3" fillId="0" borderId="44" xfId="0" applyNumberFormat="1" applyFont="1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7" xfId="0" applyFill="1" applyBorder="1" applyAlignment="1">
      <alignment/>
    </xf>
    <xf numFmtId="0" fontId="63" fillId="0" borderId="0" xfId="0" applyFont="1" applyAlignment="1">
      <alignment/>
    </xf>
    <xf numFmtId="0" fontId="65" fillId="36" borderId="31" xfId="0" applyFont="1" applyFill="1" applyBorder="1" applyAlignment="1">
      <alignment/>
    </xf>
    <xf numFmtId="0" fontId="66" fillId="36" borderId="32" xfId="0" applyFont="1" applyFill="1" applyBorder="1" applyAlignment="1">
      <alignment/>
    </xf>
    <xf numFmtId="0" fontId="66" fillId="36" borderId="3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9" xfId="0" applyBorder="1" applyAlignment="1">
      <alignment/>
    </xf>
    <xf numFmtId="0" fontId="58" fillId="0" borderId="29" xfId="0" applyFont="1" applyFill="1" applyBorder="1" applyAlignment="1">
      <alignment/>
    </xf>
    <xf numFmtId="14" fontId="3" fillId="0" borderId="11" xfId="0" applyNumberFormat="1" applyFont="1" applyBorder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12" xfId="0" applyFont="1" applyBorder="1" applyAlignment="1">
      <alignment/>
    </xf>
    <xf numFmtId="0" fontId="68" fillId="0" borderId="12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0" xfId="0" applyFont="1" applyBorder="1" applyAlignment="1">
      <alignment/>
    </xf>
    <xf numFmtId="3" fontId="67" fillId="0" borderId="12" xfId="0" applyNumberFormat="1" applyFont="1" applyBorder="1" applyAlignment="1">
      <alignment/>
    </xf>
    <xf numFmtId="3" fontId="67" fillId="0" borderId="0" xfId="0" applyNumberFormat="1" applyFont="1" applyBorder="1" applyAlignment="1">
      <alignment/>
    </xf>
    <xf numFmtId="1" fontId="67" fillId="16" borderId="17" xfId="0" applyNumberFormat="1" applyFont="1" applyFill="1" applyBorder="1" applyAlignment="1">
      <alignment/>
    </xf>
    <xf numFmtId="14" fontId="57" fillId="0" borderId="0" xfId="0" applyNumberFormat="1" applyFont="1" applyAlignment="1">
      <alignment/>
    </xf>
    <xf numFmtId="0" fontId="57" fillId="0" borderId="14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49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50" xfId="0" applyFill="1" applyBorder="1" applyAlignment="1">
      <alignment/>
    </xf>
    <xf numFmtId="0" fontId="69" fillId="2" borderId="48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5"/>
      </font>
    </dxf>
    <dxf>
      <font>
        <color rgb="FFFFFF00"/>
      </font>
    </dxf>
    <dxf>
      <font>
        <color theme="5"/>
      </font>
    </dxf>
    <dxf>
      <font>
        <name val="Cambria"/>
        <color theme="6" tint="-0.4999699890613556"/>
      </font>
    </dxf>
    <dxf>
      <font>
        <color theme="6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43"/>
  <sheetViews>
    <sheetView showGridLines="0" zoomScalePageLayoutView="0" workbookViewId="0" topLeftCell="A17">
      <selection activeCell="D28" sqref="D28"/>
    </sheetView>
  </sheetViews>
  <sheetFormatPr defaultColWidth="9.140625" defaultRowHeight="12.75"/>
  <sheetData>
    <row r="1" ht="17.25">
      <c r="A1" s="66" t="s">
        <v>94</v>
      </c>
    </row>
    <row r="2" ht="12.75">
      <c r="A2" s="145" t="s">
        <v>95</v>
      </c>
    </row>
    <row r="3" ht="12.75">
      <c r="A3" s="17"/>
    </row>
    <row r="4" ht="12.75">
      <c r="A4" s="67" t="s">
        <v>58</v>
      </c>
    </row>
    <row r="5" ht="6.75" customHeight="1"/>
    <row r="6" ht="12.75">
      <c r="A6" s="164" t="s">
        <v>71</v>
      </c>
    </row>
    <row r="7" ht="12.75">
      <c r="A7" s="64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66</v>
      </c>
    </row>
    <row r="12" spans="1:15" ht="12.75">
      <c r="A12" s="18" t="s">
        <v>75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0"/>
    </row>
    <row r="13" spans="1:15" ht="12.75">
      <c r="A13" s="163" t="s">
        <v>79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1"/>
    </row>
    <row r="14" ht="7.5" customHeight="1"/>
    <row r="15" ht="12.75">
      <c r="A15" s="64" t="s">
        <v>63</v>
      </c>
    </row>
    <row r="16" ht="12.75">
      <c r="A16" t="s">
        <v>64</v>
      </c>
    </row>
    <row r="17" ht="12.75">
      <c r="A17" t="s">
        <v>65</v>
      </c>
    </row>
    <row r="18" ht="7.5" customHeight="1"/>
    <row r="19" ht="12.75">
      <c r="A19" s="17" t="s">
        <v>96</v>
      </c>
    </row>
    <row r="20" spans="1:4" ht="12.75">
      <c r="A20" t="s">
        <v>67</v>
      </c>
      <c r="D20" t="s">
        <v>68</v>
      </c>
    </row>
    <row r="21" spans="1:4" ht="12.75">
      <c r="A21" s="2">
        <v>40605</v>
      </c>
      <c r="D21" s="59" t="s">
        <v>42</v>
      </c>
    </row>
    <row r="22" spans="1:4" ht="12.75">
      <c r="A22" s="2">
        <v>40640</v>
      </c>
      <c r="D22" s="59" t="s">
        <v>39</v>
      </c>
    </row>
    <row r="23" spans="1:4" ht="12.75">
      <c r="A23" s="2">
        <v>40647</v>
      </c>
      <c r="D23" s="59" t="s">
        <v>69</v>
      </c>
    </row>
    <row r="24" ht="12.75">
      <c r="A24" s="6" t="s">
        <v>97</v>
      </c>
    </row>
    <row r="25" ht="9.75" customHeight="1">
      <c r="A25" s="6"/>
    </row>
    <row r="26" spans="1:2" ht="12.75">
      <c r="A26" s="164" t="s">
        <v>72</v>
      </c>
      <c r="B26" s="165"/>
    </row>
    <row r="27" ht="8.25" customHeight="1"/>
    <row r="28" ht="12.75">
      <c r="A28" s="17" t="s">
        <v>70</v>
      </c>
    </row>
    <row r="29" ht="12.75">
      <c r="A29" s="6" t="s">
        <v>77</v>
      </c>
    </row>
    <row r="30" ht="12.75">
      <c r="A30" s="6" t="s">
        <v>76</v>
      </c>
    </row>
    <row r="31" ht="12.75">
      <c r="A31" s="6" t="s">
        <v>78</v>
      </c>
    </row>
    <row r="32" ht="12.75">
      <c r="A32" s="6" t="s">
        <v>80</v>
      </c>
    </row>
    <row r="33" ht="9" customHeight="1">
      <c r="A33" s="6"/>
    </row>
    <row r="34" ht="12.75">
      <c r="A34" s="64" t="s">
        <v>81</v>
      </c>
    </row>
    <row r="35" ht="12.75">
      <c r="A35" s="6" t="s">
        <v>82</v>
      </c>
    </row>
    <row r="36" spans="1:3" ht="12.75">
      <c r="A36" s="17" t="s">
        <v>83</v>
      </c>
      <c r="B36" s="17" t="s">
        <v>84</v>
      </c>
      <c r="C36" s="17" t="s">
        <v>86</v>
      </c>
    </row>
    <row r="37" spans="1:3" ht="12.75">
      <c r="A37" s="60" t="s">
        <v>87</v>
      </c>
      <c r="B37" s="60" t="s">
        <v>85</v>
      </c>
      <c r="C37" s="61">
        <v>388</v>
      </c>
    </row>
    <row r="38" spans="1:3" ht="12.75">
      <c r="A38" s="62" t="s">
        <v>88</v>
      </c>
      <c r="B38" s="62" t="s">
        <v>85</v>
      </c>
      <c r="C38" s="9">
        <v>125</v>
      </c>
    </row>
    <row r="39" spans="1:3" ht="12.75">
      <c r="A39" s="29" t="s">
        <v>88</v>
      </c>
      <c r="B39" s="29" t="s">
        <v>90</v>
      </c>
      <c r="C39" s="3">
        <v>63</v>
      </c>
    </row>
    <row r="40" spans="1:3" ht="12.75">
      <c r="A40" s="63" t="s">
        <v>88</v>
      </c>
      <c r="B40" s="63" t="s">
        <v>91</v>
      </c>
      <c r="C40" s="13">
        <v>200</v>
      </c>
    </row>
    <row r="41" spans="1:3" ht="12.75">
      <c r="A41" s="62" t="s">
        <v>89</v>
      </c>
      <c r="B41" s="62" t="s">
        <v>92</v>
      </c>
      <c r="C41" s="9">
        <v>13</v>
      </c>
    </row>
    <row r="42" spans="1:3" ht="12.75">
      <c r="A42" s="29" t="s">
        <v>89</v>
      </c>
      <c r="B42" s="29" t="s">
        <v>93</v>
      </c>
      <c r="C42" s="3">
        <v>63</v>
      </c>
    </row>
    <row r="43" spans="1:3" ht="12.75">
      <c r="A43" s="63" t="s">
        <v>89</v>
      </c>
      <c r="B43" s="63" t="s">
        <v>91</v>
      </c>
      <c r="C43" s="13">
        <v>313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5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14.28125" style="0" bestFit="1" customWidth="1"/>
    <col min="5" max="5" width="9.140625" style="4" customWidth="1"/>
    <col min="6" max="6" width="29.00390625" style="0" customWidth="1"/>
    <col min="7" max="7" width="7.7109375" style="0" bestFit="1" customWidth="1"/>
    <col min="8" max="8" width="6.8515625" style="0" bestFit="1" customWidth="1"/>
    <col min="9" max="9" width="5.57421875" style="0" bestFit="1" customWidth="1"/>
    <col min="10" max="10" width="6.7109375" style="0" bestFit="1" customWidth="1"/>
    <col min="11" max="11" width="8.28125" style="0" bestFit="1" customWidth="1"/>
    <col min="12" max="12" width="5.57421875" style="0" bestFit="1" customWidth="1"/>
    <col min="13" max="13" width="8.421875" style="0" bestFit="1" customWidth="1"/>
    <col min="14" max="14" width="5.57421875" style="0" bestFit="1" customWidth="1"/>
    <col min="15" max="15" width="5.8515625" style="0" bestFit="1" customWidth="1"/>
    <col min="16" max="16" width="8.421875" style="0" bestFit="1" customWidth="1"/>
    <col min="17" max="17" width="7.00390625" style="0" customWidth="1"/>
  </cols>
  <sheetData>
    <row r="1" spans="1:3" ht="15.75">
      <c r="A1" s="65" t="s">
        <v>25</v>
      </c>
      <c r="B1" s="80">
        <v>40451</v>
      </c>
      <c r="C1" s="81">
        <v>40654</v>
      </c>
    </row>
    <row r="2" spans="1:3" ht="12.75">
      <c r="A2" s="6" t="s">
        <v>27</v>
      </c>
      <c r="B2" s="23">
        <v>18000</v>
      </c>
      <c r="C2" s="5" t="s">
        <v>26</v>
      </c>
    </row>
    <row r="3" spans="1:3" ht="13.5" thickBot="1">
      <c r="A3" s="6"/>
      <c r="B3" s="2"/>
      <c r="C3" s="2"/>
    </row>
    <row r="4" spans="1:17" ht="13.5" thickBot="1">
      <c r="A4" s="82" t="s">
        <v>98</v>
      </c>
      <c r="B4" s="61"/>
      <c r="C4" s="61"/>
      <c r="D4" s="83"/>
      <c r="E4" s="7"/>
      <c r="F4" s="123" t="s">
        <v>100</v>
      </c>
      <c r="G4" s="97">
        <v>1</v>
      </c>
      <c r="H4" s="97">
        <v>2</v>
      </c>
      <c r="I4" s="97">
        <v>3</v>
      </c>
      <c r="J4" s="97">
        <v>4</v>
      </c>
      <c r="K4" s="97">
        <v>5</v>
      </c>
      <c r="L4" s="97">
        <v>6</v>
      </c>
      <c r="M4" s="98">
        <v>7</v>
      </c>
      <c r="N4" s="98">
        <v>8</v>
      </c>
      <c r="O4" s="99">
        <v>9</v>
      </c>
      <c r="P4" s="100"/>
      <c r="Q4" s="116">
        <v>0</v>
      </c>
    </row>
    <row r="5" spans="1:17" ht="13.5" thickBot="1">
      <c r="A5" s="8" t="s">
        <v>0</v>
      </c>
      <c r="B5" s="9" t="s">
        <v>1</v>
      </c>
      <c r="C5" s="9" t="s">
        <v>2</v>
      </c>
      <c r="D5" s="50"/>
      <c r="E5" s="7"/>
      <c r="F5" s="96"/>
      <c r="G5" s="110" t="s">
        <v>3</v>
      </c>
      <c r="H5" s="110" t="s">
        <v>7</v>
      </c>
      <c r="I5" s="110" t="s">
        <v>8</v>
      </c>
      <c r="J5" s="110" t="s">
        <v>9</v>
      </c>
      <c r="K5" s="110" t="s">
        <v>10</v>
      </c>
      <c r="L5" s="110" t="s">
        <v>4</v>
      </c>
      <c r="M5" s="110" t="s">
        <v>13</v>
      </c>
      <c r="N5" s="110" t="s">
        <v>16</v>
      </c>
      <c r="O5" s="110" t="s">
        <v>17</v>
      </c>
      <c r="P5" s="111" t="s">
        <v>18</v>
      </c>
      <c r="Q5" s="118" t="s">
        <v>11</v>
      </c>
    </row>
    <row r="6" spans="1:17" ht="13.5" thickTop="1">
      <c r="A6" s="76">
        <v>40437</v>
      </c>
      <c r="B6" s="77"/>
      <c r="C6" s="77"/>
      <c r="D6" s="78"/>
      <c r="E6" s="7"/>
      <c r="F6" s="139" t="s">
        <v>14</v>
      </c>
      <c r="G6" s="8">
        <v>450</v>
      </c>
      <c r="H6" s="9">
        <v>450</v>
      </c>
      <c r="I6" s="9">
        <v>450</v>
      </c>
      <c r="J6" s="10">
        <v>450</v>
      </c>
      <c r="K6" s="9">
        <v>450</v>
      </c>
      <c r="L6" s="15">
        <v>3400</v>
      </c>
      <c r="M6" s="14">
        <v>1000</v>
      </c>
      <c r="N6" s="14">
        <v>1000</v>
      </c>
      <c r="O6" s="9"/>
      <c r="P6" s="112">
        <f>SUM(G6:O6)</f>
        <v>7650</v>
      </c>
      <c r="Q6" s="119">
        <v>0</v>
      </c>
    </row>
    <row r="7" spans="1:17" ht="12.75">
      <c r="A7" s="51">
        <v>40444</v>
      </c>
      <c r="B7" s="3"/>
      <c r="C7" s="3"/>
      <c r="D7" s="40"/>
      <c r="E7" s="7"/>
      <c r="F7" s="140" t="s">
        <v>15</v>
      </c>
      <c r="G7" s="11"/>
      <c r="H7" s="3"/>
      <c r="I7" s="3"/>
      <c r="J7" s="3">
        <v>450</v>
      </c>
      <c r="K7" s="3">
        <v>450</v>
      </c>
      <c r="L7" s="3">
        <v>450</v>
      </c>
      <c r="M7" s="3">
        <v>450</v>
      </c>
      <c r="N7" s="3">
        <v>450</v>
      </c>
      <c r="O7" s="3">
        <v>450</v>
      </c>
      <c r="P7" s="101">
        <f aca="true" t="shared" si="0" ref="P7:P13">SUM(G7:O7)</f>
        <v>2700</v>
      </c>
      <c r="Q7" s="120">
        <v>0</v>
      </c>
    </row>
    <row r="8" spans="1:17" ht="13.5" thickBot="1">
      <c r="A8" s="68">
        <v>40451</v>
      </c>
      <c r="B8" s="1" t="s">
        <v>3</v>
      </c>
      <c r="C8" s="1"/>
      <c r="D8" s="69" t="s">
        <v>5</v>
      </c>
      <c r="E8" s="7"/>
      <c r="F8" s="141" t="s">
        <v>52</v>
      </c>
      <c r="G8" s="11"/>
      <c r="H8" s="3"/>
      <c r="I8" s="3"/>
      <c r="J8" s="3"/>
      <c r="K8" s="7">
        <v>450</v>
      </c>
      <c r="L8" s="3"/>
      <c r="M8" s="3">
        <v>450</v>
      </c>
      <c r="N8" s="3">
        <v>450</v>
      </c>
      <c r="O8" s="3">
        <v>450</v>
      </c>
      <c r="P8" s="101">
        <f t="shared" si="0"/>
        <v>1800</v>
      </c>
      <c r="Q8" s="120">
        <v>0</v>
      </c>
    </row>
    <row r="9" spans="1:17" ht="13.5" thickTop="1">
      <c r="A9" s="51">
        <v>40458</v>
      </c>
      <c r="B9" s="3" t="s">
        <v>4</v>
      </c>
      <c r="C9" s="3">
        <v>350</v>
      </c>
      <c r="D9" s="40" t="s">
        <v>6</v>
      </c>
      <c r="E9" s="7"/>
      <c r="F9" s="142"/>
      <c r="G9" s="12"/>
      <c r="H9" s="13"/>
      <c r="I9" s="13"/>
      <c r="J9" s="13"/>
      <c r="K9" s="13"/>
      <c r="L9" s="13"/>
      <c r="M9" s="13"/>
      <c r="N9" s="13">
        <v>450</v>
      </c>
      <c r="O9" s="13"/>
      <c r="P9" s="113">
        <f t="shared" si="0"/>
        <v>450</v>
      </c>
      <c r="Q9" s="121">
        <v>0</v>
      </c>
    </row>
    <row r="10" spans="1:17" ht="12.75">
      <c r="A10" s="51">
        <v>40465</v>
      </c>
      <c r="B10" s="3" t="s">
        <v>4</v>
      </c>
      <c r="C10" s="3">
        <v>350</v>
      </c>
      <c r="D10" s="40" t="s">
        <v>6</v>
      </c>
      <c r="E10" s="7"/>
      <c r="F10" s="106" t="s">
        <v>99</v>
      </c>
      <c r="G10" s="3">
        <f aca="true" t="shared" si="1" ref="G10:O10">SUM(G6:G9)</f>
        <v>450</v>
      </c>
      <c r="H10" s="3">
        <f t="shared" si="1"/>
        <v>450</v>
      </c>
      <c r="I10" s="3">
        <f t="shared" si="1"/>
        <v>450</v>
      </c>
      <c r="J10" s="3">
        <f t="shared" si="1"/>
        <v>900</v>
      </c>
      <c r="K10" s="3">
        <f t="shared" si="1"/>
        <v>1350</v>
      </c>
      <c r="L10" s="3">
        <f t="shared" si="1"/>
        <v>3850</v>
      </c>
      <c r="M10" s="3">
        <f>SUM(M6:M9)</f>
        <v>1900</v>
      </c>
      <c r="N10" s="3">
        <f>SUM(N6:N9)</f>
        <v>2350</v>
      </c>
      <c r="O10" s="3">
        <f t="shared" si="1"/>
        <v>900</v>
      </c>
      <c r="P10" s="101">
        <f t="shared" si="0"/>
        <v>12600</v>
      </c>
      <c r="Q10" s="120">
        <f>SUM(Q6:Q9)</f>
        <v>0</v>
      </c>
    </row>
    <row r="11" spans="1:17" ht="13.5" thickBot="1">
      <c r="A11" s="51">
        <v>40472</v>
      </c>
      <c r="B11" s="3" t="s">
        <v>3</v>
      </c>
      <c r="C11" s="3">
        <v>450</v>
      </c>
      <c r="D11" s="40" t="s">
        <v>5</v>
      </c>
      <c r="E11" s="7"/>
      <c r="F11" s="143" t="s">
        <v>40</v>
      </c>
      <c r="G11" s="108">
        <v>3000</v>
      </c>
      <c r="H11" s="108">
        <v>3000</v>
      </c>
      <c r="I11" s="108">
        <v>3000</v>
      </c>
      <c r="J11" s="144">
        <v>3000</v>
      </c>
      <c r="K11" s="144">
        <v>3000</v>
      </c>
      <c r="L11" s="108"/>
      <c r="M11" s="108"/>
      <c r="N11" s="108"/>
      <c r="O11" s="108"/>
      <c r="P11" s="109">
        <f t="shared" si="0"/>
        <v>15000</v>
      </c>
      <c r="Q11" s="120">
        <v>3000</v>
      </c>
    </row>
    <row r="12" spans="1:17" ht="12.75">
      <c r="A12" s="51">
        <v>40479</v>
      </c>
      <c r="B12" s="3" t="s">
        <v>7</v>
      </c>
      <c r="C12" s="3">
        <v>450</v>
      </c>
      <c r="D12" s="40" t="s">
        <v>5</v>
      </c>
      <c r="E12" s="7"/>
      <c r="F12" s="122" t="s">
        <v>44</v>
      </c>
      <c r="G12" s="129">
        <f>G11+G10</f>
        <v>3450</v>
      </c>
      <c r="H12" s="129">
        <f aca="true" t="shared" si="2" ref="H12:O12">H11+H10</f>
        <v>3450</v>
      </c>
      <c r="I12" s="129">
        <f t="shared" si="2"/>
        <v>3450</v>
      </c>
      <c r="J12" s="129">
        <f t="shared" si="2"/>
        <v>3900</v>
      </c>
      <c r="K12" s="129">
        <f t="shared" si="2"/>
        <v>4350</v>
      </c>
      <c r="L12" s="129">
        <f>L11+L10</f>
        <v>3850</v>
      </c>
      <c r="M12" s="129">
        <f t="shared" si="2"/>
        <v>1900</v>
      </c>
      <c r="N12" s="129">
        <f t="shared" si="2"/>
        <v>2350</v>
      </c>
      <c r="O12" s="129">
        <f t="shared" si="2"/>
        <v>900</v>
      </c>
      <c r="P12" s="130">
        <f t="shared" si="0"/>
        <v>27600</v>
      </c>
      <c r="Q12" s="120">
        <v>-2000</v>
      </c>
    </row>
    <row r="13" spans="1:17" ht="13.5" thickBot="1">
      <c r="A13" s="51">
        <v>40486</v>
      </c>
      <c r="B13" s="3" t="s">
        <v>4</v>
      </c>
      <c r="C13" s="3">
        <v>450</v>
      </c>
      <c r="D13" s="40" t="s">
        <v>5</v>
      </c>
      <c r="E13" s="7"/>
      <c r="F13" s="131" t="s">
        <v>103</v>
      </c>
      <c r="G13" s="132">
        <f>G11</f>
        <v>3000</v>
      </c>
      <c r="H13" s="132">
        <f>H11</f>
        <v>3000</v>
      </c>
      <c r="I13" s="132">
        <f>I11</f>
        <v>3000</v>
      </c>
      <c r="J13" s="132">
        <f>J11</f>
        <v>3000</v>
      </c>
      <c r="K13" s="132">
        <f>K11</f>
        <v>3000</v>
      </c>
      <c r="L13" s="132">
        <f>L11+3000</f>
        <v>3000</v>
      </c>
      <c r="M13" s="132">
        <f>M11+1000</f>
        <v>1000</v>
      </c>
      <c r="N13" s="132">
        <f>N11+1000</f>
        <v>1000</v>
      </c>
      <c r="O13" s="132">
        <f>O11</f>
        <v>0</v>
      </c>
      <c r="P13" s="133">
        <f t="shared" si="0"/>
        <v>20000</v>
      </c>
      <c r="Q13" s="120">
        <f>Q11+Q12</f>
        <v>1000</v>
      </c>
    </row>
    <row r="14" spans="1:17" ht="12.75">
      <c r="A14" s="51">
        <v>40493</v>
      </c>
      <c r="B14" s="3" t="s">
        <v>4</v>
      </c>
      <c r="C14" s="3">
        <v>450</v>
      </c>
      <c r="D14" s="40" t="s">
        <v>5</v>
      </c>
      <c r="E14" s="7"/>
      <c r="F14" s="103"/>
      <c r="G14" s="104"/>
      <c r="H14" s="104"/>
      <c r="I14" s="104"/>
      <c r="J14" s="104"/>
      <c r="K14" s="104"/>
      <c r="L14" s="104"/>
      <c r="M14" s="104"/>
      <c r="N14" s="104"/>
      <c r="O14" s="104"/>
      <c r="P14" s="101"/>
      <c r="Q14" s="101"/>
    </row>
    <row r="15" spans="1:17" ht="13.5" thickBot="1">
      <c r="A15" s="51">
        <v>40500</v>
      </c>
      <c r="B15" s="3" t="s">
        <v>10</v>
      </c>
      <c r="C15" s="3">
        <v>450</v>
      </c>
      <c r="D15" s="40" t="s">
        <v>5</v>
      </c>
      <c r="E15" s="7"/>
      <c r="F15" s="124" t="s">
        <v>101</v>
      </c>
      <c r="G15" s="94"/>
      <c r="H15" s="94"/>
      <c r="I15" s="94"/>
      <c r="J15" s="94"/>
      <c r="K15" s="94"/>
      <c r="L15" s="94"/>
      <c r="M15" s="94"/>
      <c r="N15" s="94"/>
      <c r="O15" s="94"/>
      <c r="P15" s="101"/>
      <c r="Q15" s="101"/>
    </row>
    <row r="16" spans="1:17" ht="12.75">
      <c r="A16" s="51">
        <v>40507</v>
      </c>
      <c r="B16" s="3" t="s">
        <v>4</v>
      </c>
      <c r="C16" s="3">
        <v>450</v>
      </c>
      <c r="D16" s="40" t="s">
        <v>5</v>
      </c>
      <c r="E16" s="7"/>
      <c r="F16" s="122" t="s">
        <v>37</v>
      </c>
      <c r="G16" s="110" t="s">
        <v>3</v>
      </c>
      <c r="H16" s="110" t="s">
        <v>7</v>
      </c>
      <c r="I16" s="110" t="s">
        <v>8</v>
      </c>
      <c r="J16" s="110" t="s">
        <v>9</v>
      </c>
      <c r="K16" s="110" t="s">
        <v>10</v>
      </c>
      <c r="L16" s="110" t="s">
        <v>4</v>
      </c>
      <c r="M16" s="110" t="s">
        <v>13</v>
      </c>
      <c r="N16" s="110" t="s">
        <v>16</v>
      </c>
      <c r="O16" s="110" t="s">
        <v>17</v>
      </c>
      <c r="P16" s="111" t="s">
        <v>38</v>
      </c>
      <c r="Q16" s="107"/>
    </row>
    <row r="17" spans="1:17" ht="12.75">
      <c r="A17" s="51">
        <v>40514</v>
      </c>
      <c r="B17" s="3" t="s">
        <v>4</v>
      </c>
      <c r="C17" s="3">
        <v>450</v>
      </c>
      <c r="D17" s="40" t="s">
        <v>5</v>
      </c>
      <c r="E17" s="7"/>
      <c r="F17" s="105" t="s">
        <v>36</v>
      </c>
      <c r="G17" s="19">
        <f>SUMIF($B$9:$B$37,G5,$C$9:$C$37)</f>
        <v>450</v>
      </c>
      <c r="H17" s="19">
        <f aca="true" t="shared" si="3" ref="H17:O17">SUMIF($B$9:$B$37,H5,$C$9:$C$37)</f>
        <v>450</v>
      </c>
      <c r="I17" s="19">
        <f t="shared" si="3"/>
        <v>450</v>
      </c>
      <c r="J17" s="19">
        <f t="shared" si="3"/>
        <v>900</v>
      </c>
      <c r="K17" s="19">
        <f t="shared" si="3"/>
        <v>1350</v>
      </c>
      <c r="L17" s="19">
        <f t="shared" si="3"/>
        <v>3850</v>
      </c>
      <c r="M17" s="19">
        <f t="shared" si="3"/>
        <v>900</v>
      </c>
      <c r="N17" s="19">
        <f t="shared" si="3"/>
        <v>1350</v>
      </c>
      <c r="O17" s="19">
        <f t="shared" si="3"/>
        <v>900</v>
      </c>
      <c r="P17" s="114">
        <f>SUM(G17:O17)</f>
        <v>10600</v>
      </c>
      <c r="Q17" s="101"/>
    </row>
    <row r="18" spans="1:17" ht="12.75">
      <c r="A18" s="51">
        <v>40521</v>
      </c>
      <c r="B18" s="3" t="s">
        <v>8</v>
      </c>
      <c r="C18" s="3">
        <v>450</v>
      </c>
      <c r="D18" s="40" t="s">
        <v>5</v>
      </c>
      <c r="E18" s="7"/>
      <c r="F18" s="106" t="s">
        <v>32</v>
      </c>
      <c r="G18" s="21">
        <f>COUNTIF($B$9:$B$37,G5)</f>
        <v>1</v>
      </c>
      <c r="H18" s="21">
        <f aca="true" t="shared" si="4" ref="H18:O18">COUNTIF($B$9:$B$37,H5)</f>
        <v>1</v>
      </c>
      <c r="I18" s="21">
        <f t="shared" si="4"/>
        <v>1</v>
      </c>
      <c r="J18" s="21">
        <f t="shared" si="4"/>
        <v>2</v>
      </c>
      <c r="K18" s="21">
        <f t="shared" si="4"/>
        <v>3</v>
      </c>
      <c r="L18" s="21">
        <f t="shared" si="4"/>
        <v>9</v>
      </c>
      <c r="M18" s="21">
        <f t="shared" si="4"/>
        <v>2</v>
      </c>
      <c r="N18" s="21">
        <f t="shared" si="4"/>
        <v>3</v>
      </c>
      <c r="O18" s="21">
        <f t="shared" si="4"/>
        <v>2</v>
      </c>
      <c r="P18" s="115">
        <f>SUM(G18:O18)</f>
        <v>24</v>
      </c>
      <c r="Q18" s="101"/>
    </row>
    <row r="19" spans="1:17" ht="12.75">
      <c r="A19" s="51">
        <v>40528</v>
      </c>
      <c r="B19" s="3" t="s">
        <v>4</v>
      </c>
      <c r="C19" s="3">
        <v>450</v>
      </c>
      <c r="D19" s="40" t="s">
        <v>5</v>
      </c>
      <c r="E19" s="7"/>
      <c r="F19" s="102" t="s">
        <v>33</v>
      </c>
      <c r="G19" s="28">
        <f>G17</f>
        <v>450</v>
      </c>
      <c r="H19" s="28">
        <f aca="true" t="shared" si="5" ref="H19:O19">H17</f>
        <v>450</v>
      </c>
      <c r="I19" s="28">
        <f t="shared" si="5"/>
        <v>450</v>
      </c>
      <c r="J19" s="28">
        <f t="shared" si="5"/>
        <v>900</v>
      </c>
      <c r="K19" s="28">
        <f t="shared" si="5"/>
        <v>1350</v>
      </c>
      <c r="L19" s="134">
        <f>L17-3000</f>
        <v>850</v>
      </c>
      <c r="M19" s="134">
        <f t="shared" si="5"/>
        <v>900</v>
      </c>
      <c r="N19" s="134">
        <f t="shared" si="5"/>
        <v>1350</v>
      </c>
      <c r="O19" s="28">
        <f t="shared" si="5"/>
        <v>900</v>
      </c>
      <c r="P19" s="115">
        <f>SUM(G19:O19)</f>
        <v>7600</v>
      </c>
      <c r="Q19" s="101"/>
    </row>
    <row r="20" spans="1:17" ht="12.75">
      <c r="A20" s="70">
        <v>40535</v>
      </c>
      <c r="B20" s="30" t="s">
        <v>12</v>
      </c>
      <c r="C20" s="30"/>
      <c r="D20" s="71"/>
      <c r="E20" s="7"/>
      <c r="F20" s="106" t="s">
        <v>34</v>
      </c>
      <c r="G20" s="21">
        <f aca="true" t="shared" si="6" ref="G20:N20">$P$20/8</f>
        <v>950</v>
      </c>
      <c r="H20" s="21">
        <f t="shared" si="6"/>
        <v>950</v>
      </c>
      <c r="I20" s="21">
        <f t="shared" si="6"/>
        <v>950</v>
      </c>
      <c r="J20" s="21">
        <f t="shared" si="6"/>
        <v>950</v>
      </c>
      <c r="K20" s="21">
        <f t="shared" si="6"/>
        <v>950</v>
      </c>
      <c r="L20" s="21">
        <f t="shared" si="6"/>
        <v>950</v>
      </c>
      <c r="M20" s="21">
        <f t="shared" si="6"/>
        <v>950</v>
      </c>
      <c r="N20" s="21">
        <f t="shared" si="6"/>
        <v>950</v>
      </c>
      <c r="O20" s="21"/>
      <c r="P20" s="115">
        <f>P19</f>
        <v>7600</v>
      </c>
      <c r="Q20" s="117">
        <f>P20/(P18)</f>
        <v>316.6666666666667</v>
      </c>
    </row>
    <row r="21" spans="1:17" ht="13.5" thickBot="1">
      <c r="A21" s="70">
        <v>40542</v>
      </c>
      <c r="B21" s="30" t="s">
        <v>12</v>
      </c>
      <c r="C21" s="30"/>
      <c r="D21" s="71"/>
      <c r="E21" s="7"/>
      <c r="F21" s="106" t="s">
        <v>74</v>
      </c>
      <c r="G21" s="21">
        <f>$Q$21</f>
        <v>-112.5</v>
      </c>
      <c r="H21" s="21">
        <f aca="true" t="shared" si="7" ref="H21:M21">$Q$21</f>
        <v>-112.5</v>
      </c>
      <c r="I21" s="21">
        <f t="shared" si="7"/>
        <v>-112.5</v>
      </c>
      <c r="J21" s="21">
        <f t="shared" si="7"/>
        <v>-112.5</v>
      </c>
      <c r="K21" s="21">
        <f t="shared" si="7"/>
        <v>-112.5</v>
      </c>
      <c r="L21" s="21">
        <f t="shared" si="7"/>
        <v>-112.5</v>
      </c>
      <c r="M21" s="21">
        <f t="shared" si="7"/>
        <v>-112.5</v>
      </c>
      <c r="N21" s="21">
        <f>$Q$21</f>
        <v>-112.5</v>
      </c>
      <c r="O21" s="21">
        <v>900</v>
      </c>
      <c r="P21" s="115">
        <v>-900</v>
      </c>
      <c r="Q21" s="117">
        <f>P21/8</f>
        <v>-112.5</v>
      </c>
    </row>
    <row r="22" spans="1:17" ht="13.5" thickBot="1">
      <c r="A22" s="51">
        <v>40549</v>
      </c>
      <c r="B22" s="3" t="s">
        <v>13</v>
      </c>
      <c r="C22" s="3">
        <v>450</v>
      </c>
      <c r="D22" s="40" t="s">
        <v>5</v>
      </c>
      <c r="E22" s="7"/>
      <c r="F22" s="25" t="s">
        <v>35</v>
      </c>
      <c r="G22" s="135">
        <f>G20+G21-G19</f>
        <v>387.5</v>
      </c>
      <c r="H22" s="135">
        <f aca="true" t="shared" si="8" ref="H22:O22">H20+H21-H19</f>
        <v>387.5</v>
      </c>
      <c r="I22" s="135">
        <f t="shared" si="8"/>
        <v>387.5</v>
      </c>
      <c r="J22" s="135">
        <f t="shared" si="8"/>
        <v>-62.5</v>
      </c>
      <c r="K22" s="136">
        <f t="shared" si="8"/>
        <v>-512.5</v>
      </c>
      <c r="L22" s="135">
        <f t="shared" si="8"/>
        <v>-12.5</v>
      </c>
      <c r="M22" s="135">
        <f t="shared" si="8"/>
        <v>-62.5</v>
      </c>
      <c r="N22" s="136">
        <f t="shared" si="8"/>
        <v>-512.5</v>
      </c>
      <c r="O22" s="137">
        <f t="shared" si="8"/>
        <v>0</v>
      </c>
      <c r="P22" s="138">
        <f>SUM(G22:O22)</f>
        <v>0</v>
      </c>
      <c r="Q22" s="109"/>
    </row>
    <row r="23" spans="1:6" ht="12.75">
      <c r="A23" s="51">
        <v>40556</v>
      </c>
      <c r="B23" s="3" t="s">
        <v>16</v>
      </c>
      <c r="C23" s="3">
        <v>450</v>
      </c>
      <c r="D23" s="40" t="s">
        <v>5</v>
      </c>
      <c r="E23" s="7"/>
      <c r="F23" s="17"/>
    </row>
    <row r="24" spans="1:8" ht="12.75">
      <c r="A24" s="51">
        <v>40563</v>
      </c>
      <c r="B24" s="3" t="s">
        <v>17</v>
      </c>
      <c r="C24" s="3">
        <v>450</v>
      </c>
      <c r="D24" s="40" t="s">
        <v>5</v>
      </c>
      <c r="E24" s="7"/>
      <c r="F24" s="67" t="s">
        <v>106</v>
      </c>
      <c r="H24" s="6"/>
    </row>
    <row r="25" spans="1:8" ht="12.75">
      <c r="A25" s="51">
        <v>40570</v>
      </c>
      <c r="B25" s="3" t="s">
        <v>4</v>
      </c>
      <c r="C25" s="3">
        <v>450</v>
      </c>
      <c r="D25" s="40" t="s">
        <v>5</v>
      </c>
      <c r="E25" s="7"/>
      <c r="F25" s="6" t="s">
        <v>107</v>
      </c>
      <c r="H25" s="6"/>
    </row>
    <row r="26" spans="1:8" ht="12.75">
      <c r="A26" s="51">
        <v>40577</v>
      </c>
      <c r="B26" s="3" t="s">
        <v>9</v>
      </c>
      <c r="C26" s="3">
        <v>450</v>
      </c>
      <c r="D26" s="40" t="s">
        <v>5</v>
      </c>
      <c r="E26" s="7"/>
      <c r="F26" s="6" t="s">
        <v>102</v>
      </c>
      <c r="H26" s="6"/>
    </row>
    <row r="27" spans="1:8" ht="12.75">
      <c r="A27" s="51">
        <v>40584</v>
      </c>
      <c r="B27" s="3" t="s">
        <v>16</v>
      </c>
      <c r="C27" s="3">
        <v>450</v>
      </c>
      <c r="D27" s="40" t="s">
        <v>5</v>
      </c>
      <c r="E27" s="7"/>
      <c r="F27" s="6" t="s">
        <v>109</v>
      </c>
      <c r="H27" s="6"/>
    </row>
    <row r="28" spans="1:6" ht="12.75">
      <c r="A28" s="51">
        <v>40591</v>
      </c>
      <c r="B28" s="3" t="s">
        <v>17</v>
      </c>
      <c r="C28" s="3">
        <v>450</v>
      </c>
      <c r="D28" s="40" t="s">
        <v>5</v>
      </c>
      <c r="E28" s="7"/>
      <c r="F28" s="6" t="s">
        <v>110</v>
      </c>
    </row>
    <row r="29" spans="1:7" ht="12.75">
      <c r="A29" s="51">
        <v>40598</v>
      </c>
      <c r="B29" s="3" t="s">
        <v>10</v>
      </c>
      <c r="C29" s="3">
        <v>450</v>
      </c>
      <c r="D29" s="40" t="s">
        <v>5</v>
      </c>
      <c r="E29" s="7"/>
      <c r="F29" s="6" t="s">
        <v>108</v>
      </c>
      <c r="G29" s="6"/>
    </row>
    <row r="30" spans="1:6" ht="12.75">
      <c r="A30" s="79">
        <v>40605</v>
      </c>
      <c r="B30" s="52"/>
      <c r="C30" s="52"/>
      <c r="D30" s="53"/>
      <c r="E30" s="91"/>
      <c r="F30" s="6" t="s">
        <v>111</v>
      </c>
    </row>
    <row r="31" spans="1:6" ht="12.75">
      <c r="A31" s="51">
        <v>40612</v>
      </c>
      <c r="B31" s="3" t="s">
        <v>4</v>
      </c>
      <c r="C31" s="3">
        <v>450</v>
      </c>
      <c r="D31" s="40" t="s">
        <v>5</v>
      </c>
      <c r="E31" s="7"/>
      <c r="F31" s="6" t="s">
        <v>104</v>
      </c>
    </row>
    <row r="32" spans="1:6" ht="12.75">
      <c r="A32" s="51">
        <v>40619</v>
      </c>
      <c r="B32" s="3" t="s">
        <v>13</v>
      </c>
      <c r="C32" s="3">
        <v>450</v>
      </c>
      <c r="D32" s="40" t="s">
        <v>5</v>
      </c>
      <c r="E32" s="7"/>
      <c r="F32" s="6" t="s">
        <v>105</v>
      </c>
    </row>
    <row r="33" spans="1:6" ht="12.75">
      <c r="A33" s="51">
        <v>40626</v>
      </c>
      <c r="B33" s="3" t="s">
        <v>9</v>
      </c>
      <c r="C33" s="3">
        <v>450</v>
      </c>
      <c r="D33" s="40" t="s">
        <v>5</v>
      </c>
      <c r="E33" s="7"/>
      <c r="F33" s="6"/>
    </row>
    <row r="34" spans="1:5" ht="12.75">
      <c r="A34" s="51">
        <v>40633</v>
      </c>
      <c r="B34" s="3" t="s">
        <v>16</v>
      </c>
      <c r="C34" s="3">
        <v>450</v>
      </c>
      <c r="D34" s="40" t="s">
        <v>5</v>
      </c>
      <c r="E34" s="7"/>
    </row>
    <row r="35" spans="1:5" ht="12.75">
      <c r="A35" s="79">
        <v>40640</v>
      </c>
      <c r="B35" s="52"/>
      <c r="C35" s="52"/>
      <c r="D35" s="53"/>
      <c r="E35" s="91"/>
    </row>
    <row r="36" spans="1:6" ht="12.75">
      <c r="A36" s="79">
        <v>40647</v>
      </c>
      <c r="B36" s="52"/>
      <c r="C36" s="52"/>
      <c r="D36" s="53"/>
      <c r="E36" s="91"/>
      <c r="F36" s="16"/>
    </row>
    <row r="37" spans="1:6" ht="12.75">
      <c r="A37" s="51">
        <v>40654</v>
      </c>
      <c r="B37" s="29" t="s">
        <v>10</v>
      </c>
      <c r="C37" s="3">
        <v>450</v>
      </c>
      <c r="D37" s="72" t="s">
        <v>5</v>
      </c>
      <c r="E37" s="92"/>
      <c r="F37" s="16"/>
    </row>
    <row r="38" spans="1:6" ht="12.75">
      <c r="A38" s="73" t="s">
        <v>29</v>
      </c>
      <c r="B38" s="74"/>
      <c r="C38" s="74">
        <f>SUM(C9:C37)</f>
        <v>10600</v>
      </c>
      <c r="D38" s="75" t="s">
        <v>26</v>
      </c>
      <c r="E38" s="93"/>
      <c r="F38" s="6"/>
    </row>
    <row r="39" spans="1:5" ht="12.75">
      <c r="A39" s="84" t="s">
        <v>43</v>
      </c>
      <c r="B39" s="9"/>
      <c r="C39" s="19">
        <f>C38/8</f>
        <v>1325</v>
      </c>
      <c r="D39" s="85" t="s">
        <v>26</v>
      </c>
      <c r="E39" s="92"/>
    </row>
    <row r="40" spans="1:5" ht="12.75">
      <c r="A40" s="20" t="s">
        <v>30</v>
      </c>
      <c r="B40" s="3"/>
      <c r="C40" s="21">
        <f>B2/27</f>
        <v>666.6666666666666</v>
      </c>
      <c r="D40" s="86">
        <f>C40/8</f>
        <v>83.33333333333333</v>
      </c>
      <c r="E40" s="94"/>
    </row>
    <row r="41" spans="1:6" ht="13.5" thickBot="1">
      <c r="A41" s="87" t="s">
        <v>31</v>
      </c>
      <c r="B41" s="3"/>
      <c r="C41" s="21">
        <v>450</v>
      </c>
      <c r="D41" s="86">
        <f>C41/8</f>
        <v>56.25</v>
      </c>
      <c r="E41" s="94"/>
      <c r="F41" s="6"/>
    </row>
    <row r="42" spans="1:5" ht="13.5" thickBot="1">
      <c r="A42" s="125" t="s">
        <v>73</v>
      </c>
      <c r="B42" s="126"/>
      <c r="C42" s="127"/>
      <c r="D42" s="128">
        <f>D40+D41</f>
        <v>139.58333333333331</v>
      </c>
      <c r="E42" s="95"/>
    </row>
    <row r="44" ht="12.75">
      <c r="F44" s="89"/>
    </row>
    <row r="45" ht="12.75">
      <c r="F45" s="90"/>
    </row>
  </sheetData>
  <sheetProtection/>
  <conditionalFormatting sqref="G22:O22">
    <cfRule type="cellIs" priority="1" dxfId="4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S5"/>
  <sheetViews>
    <sheetView showGridLines="0" zoomScalePageLayoutView="0" workbookViewId="0" topLeftCell="A1">
      <selection activeCell="D12" sqref="D12"/>
    </sheetView>
  </sheetViews>
  <sheetFormatPr defaultColWidth="9.140625" defaultRowHeight="12.75"/>
  <sheetData>
    <row r="1" spans="1:19" ht="17.25">
      <c r="A1" s="146" t="s">
        <v>112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</row>
    <row r="2" spans="1:19" ht="17.25">
      <c r="A2" s="166" t="s">
        <v>115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1:19" ht="17.25">
      <c r="A3" s="166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</row>
    <row r="4" spans="1:19" ht="17.25">
      <c r="A4" s="166" t="s">
        <v>116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</row>
    <row r="5" spans="1:19" ht="18" thickBot="1">
      <c r="A5" s="169" t="s">
        <v>113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Q37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3" max="3" width="11.421875" style="0" bestFit="1" customWidth="1"/>
    <col min="4" max="4" width="2.57421875" style="0" customWidth="1"/>
    <col min="5" max="5" width="25.28125" style="0" bestFit="1" customWidth="1"/>
  </cols>
  <sheetData>
    <row r="1" ht="12.75">
      <c r="A1" s="17" t="s">
        <v>22</v>
      </c>
    </row>
    <row r="2" spans="1:3" ht="12.75">
      <c r="A2" s="6" t="s">
        <v>24</v>
      </c>
      <c r="B2" s="2">
        <v>40668</v>
      </c>
      <c r="C2" s="2">
        <v>40801</v>
      </c>
    </row>
    <row r="3" spans="1:16" ht="12.75">
      <c r="A3" s="6" t="s">
        <v>28</v>
      </c>
      <c r="B3" s="149">
        <v>8000</v>
      </c>
      <c r="C3" s="5" t="s">
        <v>26</v>
      </c>
      <c r="F3" s="55">
        <v>1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  <c r="N3" s="153">
        <v>9</v>
      </c>
      <c r="O3" s="153">
        <v>10</v>
      </c>
      <c r="P3" s="153">
        <v>11</v>
      </c>
    </row>
    <row r="4" spans="1:17" ht="12.75">
      <c r="A4" s="150" t="s">
        <v>19</v>
      </c>
      <c r="B4" s="61" t="s">
        <v>20</v>
      </c>
      <c r="C4" s="83" t="s">
        <v>21</v>
      </c>
      <c r="F4" s="54" t="s">
        <v>7</v>
      </c>
      <c r="G4" s="54" t="s">
        <v>8</v>
      </c>
      <c r="H4" s="54" t="s">
        <v>9</v>
      </c>
      <c r="I4" s="54" t="s">
        <v>10</v>
      </c>
      <c r="J4" s="54" t="s">
        <v>13</v>
      </c>
      <c r="K4" s="54" t="s">
        <v>4</v>
      </c>
      <c r="L4" s="54" t="s">
        <v>16</v>
      </c>
      <c r="M4" s="57" t="s">
        <v>23</v>
      </c>
      <c r="N4" s="153" t="s">
        <v>3</v>
      </c>
      <c r="O4" s="153" t="s">
        <v>17</v>
      </c>
      <c r="P4" s="153" t="s">
        <v>11</v>
      </c>
      <c r="Q4" s="24" t="s">
        <v>18</v>
      </c>
    </row>
    <row r="5" spans="1:17" ht="12.75">
      <c r="A5" s="48">
        <v>40661</v>
      </c>
      <c r="B5" s="49" t="s">
        <v>23</v>
      </c>
      <c r="C5" s="50">
        <v>450</v>
      </c>
      <c r="E5" s="17" t="s">
        <v>55</v>
      </c>
      <c r="M5" s="4"/>
      <c r="N5" s="154"/>
      <c r="O5" s="154"/>
      <c r="P5" s="154"/>
      <c r="Q5" s="24"/>
    </row>
    <row r="6" spans="1:17" ht="12.75">
      <c r="A6" s="2">
        <v>40668</v>
      </c>
      <c r="B6" s="29" t="s">
        <v>118</v>
      </c>
      <c r="C6" s="72">
        <v>0</v>
      </c>
      <c r="E6" s="18" t="s">
        <v>47</v>
      </c>
      <c r="F6" s="42">
        <v>1143</v>
      </c>
      <c r="G6" s="42">
        <v>1143</v>
      </c>
      <c r="H6" s="42">
        <v>1143</v>
      </c>
      <c r="I6" s="42">
        <v>1143</v>
      </c>
      <c r="J6" s="42">
        <v>1143</v>
      </c>
      <c r="K6" s="42">
        <v>1143</v>
      </c>
      <c r="L6" s="42">
        <v>1143</v>
      </c>
      <c r="M6" s="43">
        <v>0</v>
      </c>
      <c r="N6" s="155">
        <v>0</v>
      </c>
      <c r="O6" s="156">
        <v>0</v>
      </c>
      <c r="P6" s="156">
        <v>0</v>
      </c>
      <c r="Q6" s="44">
        <f>SUM(F6:P6)</f>
        <v>8001</v>
      </c>
    </row>
    <row r="7" spans="1:17" ht="12.75">
      <c r="A7" s="51">
        <v>40675</v>
      </c>
      <c r="B7" s="29" t="s">
        <v>119</v>
      </c>
      <c r="C7" s="72">
        <v>0</v>
      </c>
      <c r="E7" s="34" t="s">
        <v>49</v>
      </c>
      <c r="F7" s="13"/>
      <c r="G7" s="13"/>
      <c r="H7" s="13"/>
      <c r="I7" s="13"/>
      <c r="J7" s="13"/>
      <c r="K7" s="13"/>
      <c r="L7" s="13"/>
      <c r="M7" s="45">
        <v>1143</v>
      </c>
      <c r="N7" s="157"/>
      <c r="O7" s="157"/>
      <c r="P7" s="157"/>
      <c r="Q7" s="46">
        <f>SUM(F7:P7)</f>
        <v>1143</v>
      </c>
    </row>
    <row r="8" spans="1:17" ht="12.75">
      <c r="A8" s="51">
        <v>40682</v>
      </c>
      <c r="B8" s="29" t="s">
        <v>23</v>
      </c>
      <c r="C8" s="72">
        <v>450</v>
      </c>
      <c r="N8" s="154"/>
      <c r="O8" s="154"/>
      <c r="P8" s="154"/>
      <c r="Q8" s="28">
        <f>Q6+Q7</f>
        <v>9144</v>
      </c>
    </row>
    <row r="9" spans="1:17" ht="12.75">
      <c r="A9" s="51">
        <v>40689</v>
      </c>
      <c r="B9" s="29" t="s">
        <v>16</v>
      </c>
      <c r="C9" s="72">
        <v>450</v>
      </c>
      <c r="F9" s="55">
        <v>1</v>
      </c>
      <c r="G9" s="55">
        <v>2</v>
      </c>
      <c r="H9" s="55">
        <v>3</v>
      </c>
      <c r="I9" s="55">
        <v>4</v>
      </c>
      <c r="J9" s="55">
        <v>5</v>
      </c>
      <c r="K9" s="55">
        <v>6</v>
      </c>
      <c r="L9" s="55">
        <v>7</v>
      </c>
      <c r="M9" s="56">
        <v>8</v>
      </c>
      <c r="N9" s="154"/>
      <c r="O9" s="154"/>
      <c r="P9" s="154"/>
      <c r="Q9" s="24"/>
    </row>
    <row r="10" spans="1:17" ht="12.75">
      <c r="A10" s="51">
        <v>40696</v>
      </c>
      <c r="B10" s="29" t="s">
        <v>23</v>
      </c>
      <c r="C10" s="40">
        <v>450</v>
      </c>
      <c r="E10" s="17" t="s">
        <v>41</v>
      </c>
      <c r="F10" s="54" t="s">
        <v>7</v>
      </c>
      <c r="G10" s="54" t="s">
        <v>8</v>
      </c>
      <c r="H10" s="54" t="s">
        <v>9</v>
      </c>
      <c r="I10" s="54" t="s">
        <v>10</v>
      </c>
      <c r="J10" s="54" t="s">
        <v>13</v>
      </c>
      <c r="K10" s="54" t="s">
        <v>4</v>
      </c>
      <c r="L10" s="54" t="s">
        <v>16</v>
      </c>
      <c r="M10" s="57" t="s">
        <v>23</v>
      </c>
      <c r="N10" s="153" t="s">
        <v>3</v>
      </c>
      <c r="O10" s="153" t="s">
        <v>17</v>
      </c>
      <c r="P10" s="153" t="s">
        <v>11</v>
      </c>
      <c r="Q10" s="58" t="s">
        <v>18</v>
      </c>
    </row>
    <row r="11" spans="1:17" ht="12.75">
      <c r="A11" s="51">
        <v>40703</v>
      </c>
      <c r="B11" s="29" t="s">
        <v>10</v>
      </c>
      <c r="C11" s="40">
        <v>450</v>
      </c>
      <c r="E11" s="18" t="s">
        <v>56</v>
      </c>
      <c r="F11" s="9"/>
      <c r="G11" s="9"/>
      <c r="H11" s="9"/>
      <c r="I11" s="9"/>
      <c r="J11" s="9"/>
      <c r="K11" s="9"/>
      <c r="L11" s="9"/>
      <c r="M11" s="14">
        <f>C6</f>
        <v>0</v>
      </c>
      <c r="N11" s="155"/>
      <c r="O11" s="155"/>
      <c r="P11" s="155"/>
      <c r="Q11" s="31"/>
    </row>
    <row r="12" spans="1:17" ht="12.75">
      <c r="A12" s="51">
        <v>40710</v>
      </c>
      <c r="B12" s="3"/>
      <c r="C12" s="40"/>
      <c r="E12" s="20"/>
      <c r="F12" s="3"/>
      <c r="G12" s="3"/>
      <c r="H12" s="3"/>
      <c r="I12" s="3"/>
      <c r="J12" s="3"/>
      <c r="K12" s="3"/>
      <c r="L12" s="3"/>
      <c r="M12" s="32">
        <f>C7</f>
        <v>0</v>
      </c>
      <c r="N12" s="158"/>
      <c r="O12" s="158"/>
      <c r="P12" s="158"/>
      <c r="Q12" s="33"/>
    </row>
    <row r="13" spans="1:17" ht="12.75">
      <c r="A13" s="51">
        <v>40717</v>
      </c>
      <c r="B13" s="3"/>
      <c r="C13" s="40"/>
      <c r="E13" s="34"/>
      <c r="F13" s="13"/>
      <c r="G13" s="13"/>
      <c r="H13" s="13"/>
      <c r="I13" s="13"/>
      <c r="J13" s="13"/>
      <c r="K13" s="13"/>
      <c r="L13" s="13"/>
      <c r="M13" s="35">
        <f>C8</f>
        <v>450</v>
      </c>
      <c r="N13" s="157"/>
      <c r="O13" s="157"/>
      <c r="P13" s="157"/>
      <c r="Q13" s="36"/>
    </row>
    <row r="14" spans="1:17" ht="12.75">
      <c r="A14" s="51">
        <v>40724</v>
      </c>
      <c r="B14" s="3"/>
      <c r="C14" s="40"/>
      <c r="E14" s="20" t="s">
        <v>14</v>
      </c>
      <c r="F14" s="3"/>
      <c r="G14" s="3"/>
      <c r="H14" s="3"/>
      <c r="I14" s="3">
        <f>C10</f>
        <v>450</v>
      </c>
      <c r="J14" s="3"/>
      <c r="K14" s="3"/>
      <c r="L14" s="3">
        <f>C9</f>
        <v>450</v>
      </c>
      <c r="M14" s="7"/>
      <c r="N14" s="158"/>
      <c r="O14" s="158"/>
      <c r="P14" s="158"/>
      <c r="Q14" s="33"/>
    </row>
    <row r="15" spans="1:17" ht="12.75">
      <c r="A15" s="51">
        <v>40731</v>
      </c>
      <c r="B15" s="3"/>
      <c r="C15" s="40"/>
      <c r="E15" s="20" t="s">
        <v>15</v>
      </c>
      <c r="F15" s="3"/>
      <c r="G15" s="3"/>
      <c r="H15" s="3"/>
      <c r="I15" s="3"/>
      <c r="J15" s="3"/>
      <c r="K15" s="3"/>
      <c r="L15" s="3"/>
      <c r="M15" s="7"/>
      <c r="N15" s="158"/>
      <c r="O15" s="158"/>
      <c r="P15" s="158"/>
      <c r="Q15" s="33"/>
    </row>
    <row r="16" spans="1:17" ht="12.75">
      <c r="A16" s="51">
        <v>40738</v>
      </c>
      <c r="B16" s="3"/>
      <c r="C16" s="40"/>
      <c r="E16" s="34" t="s">
        <v>52</v>
      </c>
      <c r="F16" s="13"/>
      <c r="G16" s="13"/>
      <c r="H16" s="13"/>
      <c r="I16" s="13"/>
      <c r="J16" s="13"/>
      <c r="K16" s="13"/>
      <c r="L16" s="13"/>
      <c r="M16" s="47"/>
      <c r="N16" s="157"/>
      <c r="O16" s="157"/>
      <c r="P16" s="157"/>
      <c r="Q16" s="36"/>
    </row>
    <row r="17" spans="1:17" ht="12.75">
      <c r="A17" s="51">
        <v>40745</v>
      </c>
      <c r="B17" s="3"/>
      <c r="C17" s="40"/>
      <c r="E17" s="18" t="s">
        <v>48</v>
      </c>
      <c r="F17" s="19">
        <f aca="true" t="shared" si="0" ref="F17:P17">SUMIF($B$5:$B$24,F4,$C$5:$C$24)</f>
        <v>0</v>
      </c>
      <c r="G17" s="19">
        <f t="shared" si="0"/>
        <v>0</v>
      </c>
      <c r="H17" s="19">
        <f t="shared" si="0"/>
        <v>0</v>
      </c>
      <c r="I17" s="19">
        <f t="shared" si="0"/>
        <v>450</v>
      </c>
      <c r="J17" s="19">
        <f t="shared" si="0"/>
        <v>0</v>
      </c>
      <c r="K17" s="19">
        <f t="shared" si="0"/>
        <v>0</v>
      </c>
      <c r="L17" s="19">
        <f t="shared" si="0"/>
        <v>450</v>
      </c>
      <c r="M17" s="19">
        <f t="shared" si="0"/>
        <v>1350</v>
      </c>
      <c r="N17" s="159">
        <f t="shared" si="0"/>
        <v>0</v>
      </c>
      <c r="O17" s="159">
        <f t="shared" si="0"/>
        <v>0</v>
      </c>
      <c r="P17" s="159">
        <f t="shared" si="0"/>
        <v>0</v>
      </c>
      <c r="Q17" s="37">
        <f>SUM(F17:P17)</f>
        <v>2250</v>
      </c>
    </row>
    <row r="18" spans="1:17" ht="12.75">
      <c r="A18" s="51">
        <v>40752</v>
      </c>
      <c r="B18" s="3"/>
      <c r="C18" s="40"/>
      <c r="E18" s="20" t="s">
        <v>57</v>
      </c>
      <c r="F18" s="21">
        <f aca="true" t="shared" si="1" ref="F18:P18">COUNTIF($B$5:$B$24,F4)</f>
        <v>0</v>
      </c>
      <c r="G18" s="21">
        <f t="shared" si="1"/>
        <v>0</v>
      </c>
      <c r="H18" s="21">
        <f t="shared" si="1"/>
        <v>0</v>
      </c>
      <c r="I18" s="21">
        <f t="shared" si="1"/>
        <v>1</v>
      </c>
      <c r="J18" s="21">
        <f t="shared" si="1"/>
        <v>0</v>
      </c>
      <c r="K18" s="21">
        <f t="shared" si="1"/>
        <v>0</v>
      </c>
      <c r="L18" s="21">
        <f t="shared" si="1"/>
        <v>1</v>
      </c>
      <c r="M18" s="21">
        <f t="shared" si="1"/>
        <v>3</v>
      </c>
      <c r="N18" s="160">
        <f t="shared" si="1"/>
        <v>0</v>
      </c>
      <c r="O18" s="160">
        <f t="shared" si="1"/>
        <v>0</v>
      </c>
      <c r="P18" s="160">
        <f t="shared" si="1"/>
        <v>0</v>
      </c>
      <c r="Q18" s="38">
        <f>SUM(F18:P18)</f>
        <v>5</v>
      </c>
    </row>
    <row r="19" spans="1:17" ht="12.75">
      <c r="A19" s="51">
        <v>40759</v>
      </c>
      <c r="B19" s="3"/>
      <c r="C19" s="40"/>
      <c r="E19" s="39" t="s">
        <v>33</v>
      </c>
      <c r="F19" s="21">
        <f>F17</f>
        <v>0</v>
      </c>
      <c r="G19" s="21">
        <f aca="true" t="shared" si="2" ref="G19:P19">G17</f>
        <v>0</v>
      </c>
      <c r="H19" s="21">
        <f t="shared" si="2"/>
        <v>0</v>
      </c>
      <c r="I19" s="21">
        <f t="shared" si="2"/>
        <v>450</v>
      </c>
      <c r="J19" s="21">
        <f t="shared" si="2"/>
        <v>0</v>
      </c>
      <c r="K19" s="21">
        <f t="shared" si="2"/>
        <v>0</v>
      </c>
      <c r="L19" s="21">
        <f t="shared" si="2"/>
        <v>450</v>
      </c>
      <c r="M19" s="22">
        <f>M17-M7</f>
        <v>207</v>
      </c>
      <c r="N19" s="160">
        <f t="shared" si="2"/>
        <v>0</v>
      </c>
      <c r="O19" s="160">
        <f t="shared" si="2"/>
        <v>0</v>
      </c>
      <c r="P19" s="160">
        <f t="shared" si="2"/>
        <v>0</v>
      </c>
      <c r="Q19" s="38">
        <f>SUM(F19:P19)</f>
        <v>1107</v>
      </c>
    </row>
    <row r="20" spans="1:17" ht="13.5" thickBot="1">
      <c r="A20" s="51">
        <v>40766</v>
      </c>
      <c r="B20" s="3"/>
      <c r="C20" s="40"/>
      <c r="E20" s="20" t="s">
        <v>50</v>
      </c>
      <c r="F20" s="21">
        <f>$Q$20/8</f>
        <v>138.375</v>
      </c>
      <c r="G20" s="21">
        <f aca="true" t="shared" si="3" ref="G20:M20">$Q$20/8</f>
        <v>138.375</v>
      </c>
      <c r="H20" s="21">
        <f t="shared" si="3"/>
        <v>138.375</v>
      </c>
      <c r="I20" s="21">
        <f t="shared" si="3"/>
        <v>138.375</v>
      </c>
      <c r="J20" s="21">
        <f t="shared" si="3"/>
        <v>138.375</v>
      </c>
      <c r="K20" s="21">
        <f t="shared" si="3"/>
        <v>138.375</v>
      </c>
      <c r="L20" s="21">
        <f t="shared" si="3"/>
        <v>138.375</v>
      </c>
      <c r="M20" s="21">
        <f t="shared" si="3"/>
        <v>138.375</v>
      </c>
      <c r="N20" s="160">
        <v>0</v>
      </c>
      <c r="O20" s="160">
        <v>0</v>
      </c>
      <c r="P20" s="160">
        <v>0</v>
      </c>
      <c r="Q20" s="38">
        <f>$Q$19-SUM(N19:P19)</f>
        <v>1107</v>
      </c>
    </row>
    <row r="21" spans="1:17" ht="13.5" thickBot="1">
      <c r="A21" s="51">
        <v>40773</v>
      </c>
      <c r="B21" s="3"/>
      <c r="C21" s="40"/>
      <c r="E21" s="25" t="s">
        <v>35</v>
      </c>
      <c r="F21" s="26">
        <f>F20-F19</f>
        <v>138.375</v>
      </c>
      <c r="G21" s="26">
        <f aca="true" t="shared" si="4" ref="G21:P21">G20-G19</f>
        <v>138.375</v>
      </c>
      <c r="H21" s="26">
        <f t="shared" si="4"/>
        <v>138.375</v>
      </c>
      <c r="I21" s="26">
        <f t="shared" si="4"/>
        <v>-311.625</v>
      </c>
      <c r="J21" s="26">
        <f t="shared" si="4"/>
        <v>138.375</v>
      </c>
      <c r="K21" s="26">
        <f t="shared" si="4"/>
        <v>138.375</v>
      </c>
      <c r="L21" s="26">
        <f t="shared" si="4"/>
        <v>-311.625</v>
      </c>
      <c r="M21" s="26">
        <f t="shared" si="4"/>
        <v>-68.625</v>
      </c>
      <c r="N21" s="161">
        <f t="shared" si="4"/>
        <v>0</v>
      </c>
      <c r="O21" s="161">
        <f t="shared" si="4"/>
        <v>0</v>
      </c>
      <c r="P21" s="161">
        <f t="shared" si="4"/>
        <v>0</v>
      </c>
      <c r="Q21" s="27">
        <f>SUM(N21:P21)</f>
        <v>0</v>
      </c>
    </row>
    <row r="22" spans="1:3" ht="12.75">
      <c r="A22" s="51">
        <v>40780</v>
      </c>
      <c r="B22" s="3"/>
      <c r="C22" s="40"/>
    </row>
    <row r="23" spans="1:3" ht="12.75">
      <c r="A23" s="51">
        <v>40787</v>
      </c>
      <c r="B23" s="3"/>
      <c r="C23" s="40"/>
    </row>
    <row r="24" spans="1:12" ht="12.75">
      <c r="A24" s="51">
        <v>40794</v>
      </c>
      <c r="B24" s="13"/>
      <c r="C24" s="41"/>
      <c r="E24" s="162">
        <v>40661</v>
      </c>
      <c r="F24" s="16" t="s">
        <v>45</v>
      </c>
      <c r="G24" s="16"/>
      <c r="H24" s="16" t="s">
        <v>117</v>
      </c>
      <c r="I24" s="16"/>
      <c r="J24" s="16"/>
      <c r="K24" s="16"/>
      <c r="L24" s="16"/>
    </row>
    <row r="25" spans="1:6" ht="12.75">
      <c r="A25" s="152" t="s">
        <v>46</v>
      </c>
      <c r="B25" s="43"/>
      <c r="C25" s="31">
        <f>SUM(C5:C24)</f>
        <v>2250</v>
      </c>
      <c r="F25" s="16" t="s">
        <v>120</v>
      </c>
    </row>
    <row r="26" spans="1:3" ht="12.75">
      <c r="A26" s="84" t="s">
        <v>53</v>
      </c>
      <c r="B26" s="9"/>
      <c r="C26" s="85">
        <v>20</v>
      </c>
    </row>
    <row r="27" spans="1:3" ht="12.75">
      <c r="A27" s="20" t="s">
        <v>51</v>
      </c>
      <c r="B27" s="3"/>
      <c r="C27" s="38">
        <f>450/8</f>
        <v>56.25</v>
      </c>
    </row>
    <row r="28" spans="1:3" ht="12.75">
      <c r="A28" s="87" t="s">
        <v>54</v>
      </c>
      <c r="B28" s="3"/>
      <c r="C28" s="40">
        <f>B3/C26</f>
        <v>400</v>
      </c>
    </row>
    <row r="29" spans="1:3" ht="12.75">
      <c r="A29" s="151" t="s">
        <v>73</v>
      </c>
      <c r="B29" s="61"/>
      <c r="C29" s="88">
        <f>C28/8+C27</f>
        <v>106.25</v>
      </c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sheetProtection/>
  <conditionalFormatting sqref="F21:Q21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moncer02</dc:creator>
  <cp:keywords/>
  <dc:description/>
  <cp:lastModifiedBy>Windows User</cp:lastModifiedBy>
  <cp:lastPrinted>2011-06-12T22:11:52Z</cp:lastPrinted>
  <dcterms:created xsi:type="dcterms:W3CDTF">2010-11-02T07:49:29Z</dcterms:created>
  <dcterms:modified xsi:type="dcterms:W3CDTF">2011-06-13T07:12:45Z</dcterms:modified>
  <cp:category/>
  <cp:version/>
  <cp:contentType/>
  <cp:contentStatus/>
</cp:coreProperties>
</file>